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210.123.177.200\h11103\DATA01\14.ESG\1.지속가능경영보고서\2026년\6. 사후처리\데이터북 최종본\"/>
    </mc:Choice>
  </mc:AlternateContent>
  <xr:revisionPtr revIDLastSave="0" documentId="13_ncr:1_{D2F229EF-D9E3-499D-8508-D4B5BC6230F5}" xr6:coauthVersionLast="36" xr6:coauthVersionMax="47" xr10:uidLastSave="{00000000-0000-0000-0000-000000000000}"/>
  <bookViews>
    <workbookView xWindow="0" yWindow="0" windowWidth="28800" windowHeight="10740" xr2:uid="{00000000-000D-0000-FFFF-FFFF00000000}"/>
  </bookViews>
  <sheets>
    <sheet name="Data Contents" sheetId="8" r:id="rId1"/>
    <sheet name="경제" sheetId="3" r:id="rId2"/>
    <sheet name="환경" sheetId="15" r:id="rId3"/>
    <sheet name="사회" sheetId="16" r:id="rId4"/>
    <sheet name="지배구조" sheetId="17" r:id="rId5"/>
  </sheets>
  <definedNames>
    <definedName name="_xlnm._FilterDatabase" localSheetId="1" hidden="1">경제!$B$2:$F$15</definedName>
    <definedName name="_xlnm._FilterDatabase" localSheetId="3" hidden="1">사회!$B$2:$G$110</definedName>
    <definedName name="_xlnm._FilterDatabase" localSheetId="4" hidden="1">지배구조!$B$2:$G$50</definedName>
    <definedName name="_xlnm._FilterDatabase" localSheetId="2" hidden="1">환경!$B$2:$G$90</definedName>
  </definedNames>
  <calcPr calcId="191029"/>
</workbook>
</file>

<file path=xl/calcChain.xml><?xml version="1.0" encoding="utf-8"?>
<calcChain xmlns="http://schemas.openxmlformats.org/spreadsheetml/2006/main">
  <c r="H56" i="15" l="1"/>
  <c r="G56" i="15"/>
  <c r="F56" i="15"/>
  <c r="H55" i="15"/>
  <c r="G55" i="15"/>
  <c r="G57" i="15" s="1"/>
  <c r="F55" i="15"/>
  <c r="F57" i="15" s="1"/>
  <c r="H57" i="15" l="1"/>
  <c r="G27" i="3" l="1"/>
  <c r="F27" i="3"/>
  <c r="E27" i="3"/>
  <c r="G26" i="3"/>
  <c r="F26" i="3"/>
  <c r="E26" i="3"/>
  <c r="H176" i="15" l="1"/>
  <c r="G176" i="15"/>
  <c r="F176" i="15"/>
  <c r="H18" i="15"/>
  <c r="G18" i="15"/>
  <c r="F18" i="15"/>
  <c r="H16" i="15"/>
  <c r="G16" i="15"/>
  <c r="F16" i="15"/>
  <c r="F90" i="15"/>
  <c r="H17" i="15" l="1"/>
  <c r="G17" i="15"/>
  <c r="F17" i="15"/>
  <c r="F84" i="16" l="1"/>
  <c r="H179" i="15" l="1"/>
  <c r="H180" i="15" s="1"/>
  <c r="G179" i="15"/>
  <c r="G180" i="15" s="1"/>
  <c r="F179" i="15"/>
  <c r="F180" i="15" l="1"/>
  <c r="H171" i="15"/>
  <c r="H172" i="15" s="1"/>
  <c r="G171" i="15"/>
  <c r="G172" i="15" s="1"/>
  <c r="F171" i="15"/>
  <c r="F172" i="15" s="1"/>
  <c r="F114" i="16" l="1"/>
  <c r="G98" i="16"/>
  <c r="F98" i="16"/>
  <c r="G94" i="16"/>
  <c r="F94" i="16"/>
  <c r="G91" i="16"/>
  <c r="F91" i="16"/>
  <c r="G87" i="16"/>
  <c r="F87" i="16"/>
  <c r="G84" i="16"/>
  <c r="H80" i="16"/>
  <c r="H79" i="16"/>
  <c r="G79" i="16"/>
  <c r="F79" i="16"/>
  <c r="H70" i="16"/>
  <c r="G70" i="16"/>
  <c r="F70" i="16"/>
  <c r="G65" i="16"/>
  <c r="F65" i="16"/>
  <c r="H56" i="16"/>
  <c r="G56" i="16"/>
  <c r="F56" i="16"/>
  <c r="H168" i="15"/>
  <c r="G168" i="15"/>
  <c r="F168" i="15"/>
  <c r="H160" i="15"/>
  <c r="G160" i="15"/>
  <c r="F160" i="15"/>
  <c r="G157" i="15"/>
  <c r="F157" i="15"/>
  <c r="H154" i="15"/>
  <c r="G154" i="15"/>
  <c r="F154" i="15"/>
  <c r="H151" i="15"/>
  <c r="G151" i="15"/>
  <c r="F151" i="15"/>
  <c r="H148" i="15"/>
  <c r="G148" i="15"/>
  <c r="F148" i="15"/>
  <c r="H145" i="15"/>
  <c r="G145" i="15"/>
  <c r="F145" i="15"/>
  <c r="H142" i="15"/>
  <c r="G142" i="15"/>
  <c r="F142" i="15"/>
  <c r="H139" i="15"/>
  <c r="G139" i="15"/>
  <c r="F139" i="15"/>
  <c r="H136" i="15"/>
  <c r="G136" i="15"/>
  <c r="F136" i="15"/>
  <c r="H133" i="15"/>
  <c r="G133" i="15"/>
  <c r="F133" i="15"/>
  <c r="H130" i="15"/>
  <c r="G130" i="15"/>
  <c r="F130" i="15"/>
  <c r="H123" i="15"/>
  <c r="G123" i="15"/>
  <c r="F123" i="15"/>
  <c r="H117" i="15"/>
  <c r="G117" i="15"/>
  <c r="F117" i="15"/>
  <c r="H111" i="15"/>
  <c r="G111" i="15"/>
  <c r="F111" i="15"/>
  <c r="H105" i="15"/>
  <c r="G105" i="15"/>
  <c r="F105" i="15"/>
  <c r="H102" i="15"/>
  <c r="G102" i="15"/>
  <c r="F102" i="15"/>
  <c r="H99" i="15"/>
  <c r="G99" i="15"/>
  <c r="F99" i="15"/>
  <c r="H96" i="15"/>
  <c r="G96" i="15"/>
  <c r="F96" i="15"/>
  <c r="G87" i="15"/>
  <c r="G86" i="15"/>
  <c r="G85" i="15"/>
  <c r="H79" i="15"/>
  <c r="G79" i="15"/>
  <c r="F79" i="15"/>
  <c r="H73" i="15"/>
  <c r="H74" i="15" s="1"/>
  <c r="G73" i="15"/>
  <c r="F72" i="15"/>
  <c r="F73" i="15" s="1"/>
  <c r="F74" i="15" s="1"/>
  <c r="H68" i="15"/>
  <c r="G68" i="15"/>
  <c r="F68" i="15"/>
  <c r="H65" i="15"/>
  <c r="G65" i="15"/>
  <c r="F65" i="15"/>
  <c r="H53" i="15"/>
  <c r="G53" i="15"/>
  <c r="F53" i="15"/>
  <c r="H46" i="15"/>
  <c r="G46" i="15"/>
  <c r="F46" i="15"/>
  <c r="H43" i="15"/>
  <c r="G43" i="15"/>
  <c r="F43" i="15"/>
  <c r="H31" i="15"/>
  <c r="G31" i="15"/>
  <c r="F31" i="15"/>
  <c r="H27" i="15"/>
  <c r="G27" i="15"/>
  <c r="F27" i="15"/>
  <c r="H23" i="15"/>
  <c r="G23" i="15"/>
  <c r="F23" i="15"/>
  <c r="H19" i="15"/>
  <c r="H37" i="15" s="1"/>
  <c r="G19" i="15"/>
  <c r="G37" i="15" s="1"/>
  <c r="F19" i="15"/>
  <c r="F37" i="15" s="1"/>
  <c r="H15" i="15"/>
  <c r="G15" i="15"/>
  <c r="H11" i="15"/>
  <c r="G11" i="15"/>
  <c r="H7" i="15"/>
  <c r="G7" i="15"/>
  <c r="G88" i="15" l="1"/>
  <c r="G90" i="15" s="1"/>
  <c r="H88" i="15"/>
  <c r="H90" i="15" s="1"/>
  <c r="G74" i="15"/>
  <c r="G13" i="8"/>
  <c r="G14" i="8" s="1"/>
  <c r="G15" i="8" s="1"/>
  <c r="G10" i="8"/>
  <c r="G11" i="8" s="1"/>
</calcChain>
</file>

<file path=xl/sharedStrings.xml><?xml version="1.0" encoding="utf-8"?>
<sst xmlns="http://schemas.openxmlformats.org/spreadsheetml/2006/main" count="1310" uniqueCount="488">
  <si>
    <t>단위</t>
  </si>
  <si>
    <t>명</t>
  </si>
  <si>
    <t>사업장 수</t>
  </si>
  <si>
    <t>개</t>
  </si>
  <si>
    <t>원</t>
  </si>
  <si>
    <t>자기자본</t>
  </si>
  <si>
    <t>이사회 구성 인원 수</t>
  </si>
  <si>
    <t>이사회 평균 임기</t>
  </si>
  <si>
    <t>년</t>
  </si>
  <si>
    <t>이사회 개최횟수</t>
  </si>
  <si>
    <t>회</t>
  </si>
  <si>
    <t>%</t>
  </si>
  <si>
    <t>건</t>
  </si>
  <si>
    <t>IR(기업설명회) 횟수</t>
  </si>
  <si>
    <t>Ton</t>
  </si>
  <si>
    <t>TJ</t>
  </si>
  <si>
    <t>전기 소비량</t>
  </si>
  <si>
    <t>스팀 소비량</t>
  </si>
  <si>
    <t>조직 내부 총 에너지 사용량</t>
  </si>
  <si>
    <t>Ton/억원</t>
  </si>
  <si>
    <t>총 온실가스 배출량</t>
  </si>
  <si>
    <t>임직원 평균 근속연수</t>
  </si>
  <si>
    <t>장애인 임직원 비율</t>
  </si>
  <si>
    <t>보훈 임직원 비율</t>
  </si>
  <si>
    <t>지표</t>
    <phoneticPr fontId="18" type="noConversion"/>
  </si>
  <si>
    <t>사회</t>
    <phoneticPr fontId="18" type="noConversion"/>
  </si>
  <si>
    <t>환경</t>
    <phoneticPr fontId="18" type="noConversion"/>
  </si>
  <si>
    <t>지배구조</t>
    <phoneticPr fontId="18" type="noConversion"/>
  </si>
  <si>
    <t>조직규모/경제</t>
    <phoneticPr fontId="18" type="noConversion"/>
  </si>
  <si>
    <t>조직 규모</t>
    <phoneticPr fontId="18" type="noConversion"/>
  </si>
  <si>
    <t>직접적인 경제가치 발생과 분배</t>
    <phoneticPr fontId="18" type="noConversion"/>
  </si>
  <si>
    <t>조직 내부에서의 에너지소비</t>
    <phoneticPr fontId="18" type="noConversion"/>
  </si>
  <si>
    <t>에너지 집약도</t>
    <phoneticPr fontId="18" type="noConversion"/>
  </si>
  <si>
    <t>용수사용 총량 및 재활용 비율</t>
    <phoneticPr fontId="18" type="noConversion"/>
  </si>
  <si>
    <t>폐수 방류</t>
    <phoneticPr fontId="18" type="noConversion"/>
  </si>
  <si>
    <t>용수 소비량 (취수량 - 방류량)</t>
    <phoneticPr fontId="18" type="noConversion"/>
  </si>
  <si>
    <t>직접 온실가스(GHG) 배출 (Scope 1)</t>
    <phoneticPr fontId="18" type="noConversion"/>
  </si>
  <si>
    <t>온실가스(GHG) 배출 집약도</t>
    <phoneticPr fontId="18" type="noConversion"/>
  </si>
  <si>
    <t>NOx, SOx 및 기타 중요한 대기 배출물</t>
    <phoneticPr fontId="18" type="noConversion"/>
  </si>
  <si>
    <t>수질 오염 물질</t>
    <phoneticPr fontId="18" type="noConversion"/>
  </si>
  <si>
    <t>최고 거버넌스 기구(이사회)와 그 위원회 구성</t>
    <phoneticPr fontId="18" type="noConversion"/>
  </si>
  <si>
    <t>최고 거버넌스 기구(이사회)와 그 위원회 운영</t>
    <phoneticPr fontId="18" type="noConversion"/>
  </si>
  <si>
    <t>최고 거버넌스 기구(이사회)에 보고된 중요 사항의 성격과 총 개수</t>
    <phoneticPr fontId="18" type="noConversion"/>
  </si>
  <si>
    <t>기업 소유권/운영</t>
    <phoneticPr fontId="18" type="noConversion"/>
  </si>
  <si>
    <t>범주별 거버넌스 기구의 구성 현황</t>
    <phoneticPr fontId="18" type="noConversion"/>
  </si>
  <si>
    <t>비재생에너지 사용량 - 액체 연료 (C9+, MFO 등. 단, 유류(경유, 휘발유) 제외)</t>
    <phoneticPr fontId="18" type="noConversion"/>
  </si>
  <si>
    <t>사업장</t>
    <phoneticPr fontId="18" type="noConversion"/>
  </si>
  <si>
    <t>울산</t>
    <phoneticPr fontId="18" type="noConversion"/>
  </si>
  <si>
    <t>온산</t>
    <phoneticPr fontId="18" type="noConversion"/>
  </si>
  <si>
    <t>합계</t>
    <phoneticPr fontId="18" type="noConversion"/>
  </si>
  <si>
    <t>전사</t>
  </si>
  <si>
    <t>전사</t>
    <phoneticPr fontId="18" type="noConversion"/>
  </si>
  <si>
    <t>범주별 임직원의 구성현황</t>
    <phoneticPr fontId="18" type="noConversion"/>
  </si>
  <si>
    <t>경제적 가치 분배 - 법인세(정부에 지급하는 지불금)</t>
    <phoneticPr fontId="18" type="noConversion"/>
  </si>
  <si>
    <t>직접적인 경제가치 - 당기순이익</t>
    <phoneticPr fontId="18" type="noConversion"/>
  </si>
  <si>
    <t>부채</t>
    <phoneticPr fontId="18" type="noConversion"/>
  </si>
  <si>
    <t>비재생에너지 사용량 - 기체 연료 (LNG, LPG, CH4 등)</t>
    <phoneticPr fontId="18" type="noConversion"/>
  </si>
  <si>
    <t>비재생에너지 사용량 - 유류 (경유, 휘발유)</t>
    <phoneticPr fontId="18" type="noConversion"/>
  </si>
  <si>
    <t>재생에너지 사용량 - 태양광</t>
    <phoneticPr fontId="18" type="noConversion"/>
  </si>
  <si>
    <t>대한유화 환경(E) 지표</t>
    <phoneticPr fontId="18" type="noConversion"/>
  </si>
  <si>
    <t>대한유화 지배구조(G) 지표</t>
    <phoneticPr fontId="18" type="noConversion"/>
  </si>
  <si>
    <r>
      <t>대한유화 조직규모</t>
    </r>
    <r>
      <rPr>
        <b/>
        <sz val="14"/>
        <color theme="0"/>
        <rFont val="Wingdings"/>
        <charset val="2"/>
      </rPr>
      <t></t>
    </r>
    <r>
      <rPr>
        <b/>
        <sz val="14"/>
        <color theme="0"/>
        <rFont val="맑은 고딕"/>
        <family val="3"/>
        <charset val="129"/>
        <scheme val="minor"/>
      </rPr>
      <t>경제 지표</t>
    </r>
    <phoneticPr fontId="18" type="noConversion"/>
  </si>
  <si>
    <t>본사</t>
    <phoneticPr fontId="18" type="noConversion"/>
  </si>
  <si>
    <t>임직원 수</t>
    <phoneticPr fontId="18" type="noConversion"/>
  </si>
  <si>
    <t>정부의 주식보유 비율</t>
    <phoneticPr fontId="18" type="noConversion"/>
  </si>
  <si>
    <t>%</t>
    <phoneticPr fontId="18" type="noConversion"/>
  </si>
  <si>
    <t>명</t>
    <phoneticPr fontId="18" type="noConversion"/>
  </si>
  <si>
    <t>등기임원의 지분율 합계</t>
    <phoneticPr fontId="18" type="noConversion"/>
  </si>
  <si>
    <t>불성실 공시 지정</t>
    <phoneticPr fontId="18" type="noConversion"/>
  </si>
  <si>
    <t>제공한 정보의 보고기간 (회계 연도 또는 역년)</t>
    <phoneticPr fontId="18" type="noConversion"/>
  </si>
  <si>
    <t>보고 주기 (매년, 격년 등)</t>
    <phoneticPr fontId="18" type="noConversion"/>
  </si>
  <si>
    <t>부패 위험을 평가한 사업장 수</t>
    <phoneticPr fontId="18" type="noConversion"/>
  </si>
  <si>
    <t>전체 사업장 수</t>
    <phoneticPr fontId="18" type="noConversion"/>
  </si>
  <si>
    <t>부패 위험을 평가한 사업장 비율</t>
    <phoneticPr fontId="18" type="noConversion"/>
  </si>
  <si>
    <t>조직의 반부패 정책 및 절차에 대한 공지를 받은 근로자 비율</t>
    <phoneticPr fontId="18" type="noConversion"/>
  </si>
  <si>
    <t>개</t>
    <phoneticPr fontId="18" type="noConversion"/>
  </si>
  <si>
    <t>건</t>
    <phoneticPr fontId="18" type="noConversion"/>
  </si>
  <si>
    <t>년</t>
    <phoneticPr fontId="18" type="noConversion"/>
  </si>
  <si>
    <t>정부 주식 보유 여부</t>
    <phoneticPr fontId="18" type="noConversion"/>
  </si>
  <si>
    <t>오존파괴물질(ODS)</t>
    <phoneticPr fontId="18" type="noConversion"/>
  </si>
  <si>
    <t>임직원 근속 연수</t>
    <phoneticPr fontId="18" type="noConversion"/>
  </si>
  <si>
    <t>지역사회 임팩트</t>
    <phoneticPr fontId="18" type="noConversion"/>
  </si>
  <si>
    <t>주요 사업장에서 현지 공급업체에 지급하는 지출 비율</t>
    <phoneticPr fontId="18" type="noConversion"/>
  </si>
  <si>
    <t>tCO2-e</t>
    <phoneticPr fontId="18" type="noConversion"/>
  </si>
  <si>
    <t>수입량</t>
    <phoneticPr fontId="18" type="noConversion"/>
  </si>
  <si>
    <t>tCFC-11</t>
    <phoneticPr fontId="18" type="noConversion"/>
  </si>
  <si>
    <t>NOx 배출량</t>
    <phoneticPr fontId="18" type="noConversion"/>
  </si>
  <si>
    <t>SOx 배출량</t>
    <phoneticPr fontId="18" type="noConversion"/>
  </si>
  <si>
    <t>에너지 소비 감축량 (에너지 보존, 효율성 개선 기반)</t>
    <phoneticPr fontId="18" type="noConversion"/>
  </si>
  <si>
    <t>용수 소비량</t>
    <phoneticPr fontId="18" type="noConversion"/>
  </si>
  <si>
    <t>용수취수량 - 공업용수</t>
    <phoneticPr fontId="18" type="noConversion"/>
  </si>
  <si>
    <t>용수 재사용/재활용량</t>
    <phoneticPr fontId="18" type="noConversion"/>
  </si>
  <si>
    <t>용수 재순환/재활용 비율</t>
    <phoneticPr fontId="18" type="noConversion"/>
  </si>
  <si>
    <t>TJ</t>
    <phoneticPr fontId="18" type="noConversion"/>
  </si>
  <si>
    <t>0.1% 이하</t>
    <phoneticPr fontId="18" type="noConversion"/>
  </si>
  <si>
    <t>직접적인 경제가치 - 수익 (영업이익)</t>
    <phoneticPr fontId="18" type="noConversion"/>
  </si>
  <si>
    <t>TOE</t>
    <phoneticPr fontId="18" type="noConversion"/>
  </si>
  <si>
    <t>Ton</t>
    <phoneticPr fontId="18" type="noConversion"/>
  </si>
  <si>
    <t>에너지 소비 감축</t>
    <phoneticPr fontId="18" type="noConversion"/>
  </si>
  <si>
    <t>화학물질 배출량</t>
    <phoneticPr fontId="18" type="noConversion"/>
  </si>
  <si>
    <t>용수 소비량 집약도 (매출액 원단위)</t>
    <phoneticPr fontId="18" type="noConversion"/>
  </si>
  <si>
    <t>2023년</t>
    <phoneticPr fontId="18" type="noConversion"/>
  </si>
  <si>
    <t>2024년</t>
    <phoneticPr fontId="18" type="noConversion"/>
  </si>
  <si>
    <t>mg/L</t>
    <phoneticPr fontId="18" type="noConversion"/>
  </si>
  <si>
    <t>외부감사인에 지급한 감사용역보수 대비 비감사용역보수 수준</t>
    <phoneticPr fontId="18" type="noConversion"/>
  </si>
  <si>
    <t>이사회에 보고된 중요사항의 보고 횟수</t>
    <phoneticPr fontId="18" type="noConversion"/>
  </si>
  <si>
    <t>순 매출 (연결기준)</t>
    <phoneticPr fontId="18" type="noConversion"/>
  </si>
  <si>
    <t>경제적 가치 분배 - 임직원(인건비)</t>
    <phoneticPr fontId="18" type="noConversion"/>
  </si>
  <si>
    <t>경제적 가치 분배 - 복리후생비</t>
    <phoneticPr fontId="18" type="noConversion"/>
  </si>
  <si>
    <t>경제적 가치 분배 - 주주(배당금)</t>
    <phoneticPr fontId="18" type="noConversion"/>
  </si>
  <si>
    <t xml:space="preserve">경제적 가치 분배 - 기부금 </t>
    <phoneticPr fontId="18" type="noConversion"/>
  </si>
  <si>
    <t>법인세비용차감전순이익(손실)</t>
    <phoneticPr fontId="18" type="noConversion"/>
  </si>
  <si>
    <t>명목세액</t>
    <phoneticPr fontId="18" type="noConversion"/>
  </si>
  <si>
    <t>실질세액</t>
    <phoneticPr fontId="18" type="noConversion"/>
  </si>
  <si>
    <t>명목세율</t>
    <phoneticPr fontId="18" type="noConversion"/>
  </si>
  <si>
    <t>실질세율</t>
    <phoneticPr fontId="18" type="noConversion"/>
  </si>
  <si>
    <t>천 원</t>
    <phoneticPr fontId="18" type="noConversion"/>
  </si>
  <si>
    <t>억 원</t>
    <phoneticPr fontId="18" type="noConversion"/>
  </si>
  <si>
    <t>%</t>
    <phoneticPr fontId="18" type="noConversion"/>
  </si>
  <si>
    <t>물 스트레스 지역의 물 소비량</t>
    <phoneticPr fontId="18" type="noConversion"/>
  </si>
  <si>
    <t>시간</t>
    <phoneticPr fontId="18" type="noConversion"/>
  </si>
  <si>
    <t>원</t>
    <phoneticPr fontId="18" type="noConversion"/>
  </si>
  <si>
    <t>업무와 관련된 근로손실재해율(LTIFR)</t>
    <phoneticPr fontId="18" type="noConversion"/>
  </si>
  <si>
    <t>백만 근로시간 당 건수</t>
    <phoneticPr fontId="18" type="noConversion"/>
  </si>
  <si>
    <t xml:space="preserve">협력사 전체 근로시간 </t>
    <phoneticPr fontId="18" type="noConversion"/>
  </si>
  <si>
    <t>업무 관련 질병 발생 수</t>
    <phoneticPr fontId="18" type="noConversion"/>
  </si>
  <si>
    <t>업무 관련 질병으로 인한 사망자 수</t>
    <phoneticPr fontId="18" type="noConversion"/>
  </si>
  <si>
    <t>안전경영 교육 실시 시간</t>
    <phoneticPr fontId="18" type="noConversion"/>
  </si>
  <si>
    <t>개사</t>
    <phoneticPr fontId="18" type="noConversion"/>
  </si>
  <si>
    <t xml:space="preserve">외부 당사자가 제기하고 조직에서 확인된 불만 건수 </t>
    <phoneticPr fontId="18" type="noConversion"/>
  </si>
  <si>
    <t>고객 데이터 유출 건수</t>
    <phoneticPr fontId="18" type="noConversion"/>
  </si>
  <si>
    <t>고객 데이터 도난 건수</t>
    <phoneticPr fontId="18" type="noConversion"/>
  </si>
  <si>
    <t>제품 및 서비스의 보건안전 관련 벌금 또는 처벌을 받은 사건 수</t>
    <phoneticPr fontId="18" type="noConversion"/>
  </si>
  <si>
    <t>제품 및 서비스의 보건안전 위반에 대해 경고를 받은 사건 수</t>
    <phoneticPr fontId="18" type="noConversion"/>
  </si>
  <si>
    <t>제품 및 서비스의 보건안전 자율 규정 위반 건수</t>
    <phoneticPr fontId="18" type="noConversion"/>
  </si>
  <si>
    <t>사회적·경제적 측면의 법률 및 규정 위반 건수</t>
    <phoneticPr fontId="18" type="noConversion"/>
  </si>
  <si>
    <t>위반으로 발생한 금전적 손실의 총액(벌금 등)</t>
    <phoneticPr fontId="18" type="noConversion"/>
  </si>
  <si>
    <t>분쟁해결제도에 제기된 사건 수</t>
    <phoneticPr fontId="18" type="noConversion"/>
  </si>
  <si>
    <t>등기임원 중 지배주주 및 친인척이 아닌 여성 임원의 수</t>
    <phoneticPr fontId="18" type="noConversion"/>
  </si>
  <si>
    <t>감사위원회 위원 중에 법상 회계 또는 재무 전문가 요건을 충족하는 위원의 수</t>
    <phoneticPr fontId="18" type="noConversion"/>
  </si>
  <si>
    <t>최대주주 및 특수관계인의 지분율</t>
    <phoneticPr fontId="18" type="noConversion"/>
  </si>
  <si>
    <t xml:space="preserve">최대주주 및 특수관계인(임원 및 계열회사 포함)을 제외한 5% 이상 지분보유자의 지분율 </t>
    <phoneticPr fontId="18" type="noConversion"/>
  </si>
  <si>
    <t>주</t>
    <phoneticPr fontId="18" type="noConversion"/>
  </si>
  <si>
    <t>CEO 총 보수</t>
    <phoneticPr fontId="18" type="noConversion"/>
  </si>
  <si>
    <t>CEO를 제외한 전체 직원의 보수 평균</t>
    <phoneticPr fontId="18" type="noConversion"/>
  </si>
  <si>
    <t>이사 보수총액</t>
    <phoneticPr fontId="18" type="noConversion"/>
  </si>
  <si>
    <t>백만 원</t>
    <phoneticPr fontId="18" type="noConversion"/>
  </si>
  <si>
    <t>이사 1인당 평균 보수액</t>
    <phoneticPr fontId="18" type="noConversion"/>
  </si>
  <si>
    <t>-</t>
    <phoneticPr fontId="18" type="noConversion"/>
  </si>
  <si>
    <t xml:space="preserve">현지(국내) 공급업체 조달 비용 </t>
    <phoneticPr fontId="18" type="noConversion"/>
  </si>
  <si>
    <t>전체 공급업체 조달 비용</t>
    <phoneticPr fontId="18" type="noConversion"/>
  </si>
  <si>
    <t>현지 공급업체 조달 비용 비율</t>
    <phoneticPr fontId="18" type="noConversion"/>
  </si>
  <si>
    <t>전사</t>
    <phoneticPr fontId="18" type="noConversion"/>
  </si>
  <si>
    <t xml:space="preserve">전사 </t>
    <phoneticPr fontId="18" type="noConversion"/>
  </si>
  <si>
    <t xml:space="preserve">LCA를 수행한 제품의 수 </t>
    <phoneticPr fontId="18" type="noConversion"/>
  </si>
  <si>
    <t>개수</t>
    <phoneticPr fontId="18" type="noConversion"/>
  </si>
  <si>
    <t>전체 제품의 수</t>
    <phoneticPr fontId="18" type="noConversion"/>
  </si>
  <si>
    <t>전체 제품 중 LCA를 수행한 제품의 비율</t>
    <phoneticPr fontId="18" type="noConversion"/>
  </si>
  <si>
    <t>조직 내부 재생에너지 사용 비율</t>
    <phoneticPr fontId="18" type="noConversion"/>
  </si>
  <si>
    <t>조직 내부 자체 생성 에너지 총량</t>
    <phoneticPr fontId="18" type="noConversion"/>
  </si>
  <si>
    <t>배출 제한 규정이 적용되는 직접 온실가스 배출량 비율</t>
    <phoneticPr fontId="18" type="noConversion"/>
  </si>
  <si>
    <t>휘발성 유기화합물(VOC) 배출량</t>
    <phoneticPr fontId="18" type="noConversion"/>
  </si>
  <si>
    <t>입자상 물질(PM) 배출량</t>
    <phoneticPr fontId="18" type="noConversion"/>
  </si>
  <si>
    <t xml:space="preserve"> 합계 </t>
    <phoneticPr fontId="18" type="noConversion"/>
  </si>
  <si>
    <t>제품 및 서비스의 보건안전 관련 법규 위반 건수</t>
    <phoneticPr fontId="18" type="noConversion"/>
  </si>
  <si>
    <t>이사 교육 참여 시간</t>
    <phoneticPr fontId="18" type="noConversion"/>
  </si>
  <si>
    <t>정기 주주총회 개최시 장소, 안건 등에 관한 사항의 사전 통지 일자</t>
    <phoneticPr fontId="18" type="noConversion"/>
  </si>
  <si>
    <t>일</t>
    <phoneticPr fontId="18" type="noConversion"/>
  </si>
  <si>
    <t>자율공시 건수</t>
    <phoneticPr fontId="18" type="noConversion"/>
  </si>
  <si>
    <t>조회공시 유무</t>
    <phoneticPr fontId="18" type="noConversion"/>
  </si>
  <si>
    <t>비고</t>
    <phoneticPr fontId="18" type="noConversion"/>
  </si>
  <si>
    <t>- 연결기준</t>
    <phoneticPr fontId="18" type="noConversion"/>
  </si>
  <si>
    <t>- 명목세액/법인세비용차감전순이익*100</t>
    <phoneticPr fontId="18" type="noConversion"/>
  </si>
  <si>
    <t>- 실질세액/법인세비용차감전순이익*100</t>
    <phoneticPr fontId="18" type="noConversion"/>
  </si>
  <si>
    <t>총 폐기물</t>
    <phoneticPr fontId="18" type="noConversion"/>
  </si>
  <si>
    <t>직접 온실가스 배출 총량</t>
    <phoneticPr fontId="18" type="noConversion"/>
  </si>
  <si>
    <t>지역기반(location-based) 간접 온실가스 배출 총량</t>
    <phoneticPr fontId="18" type="noConversion"/>
  </si>
  <si>
    <t>시장기반(market-based) 간접 온실가스 배출 총량</t>
    <phoneticPr fontId="18" type="noConversion"/>
  </si>
  <si>
    <t>- 매출액 원단위 연결기준</t>
    <phoneticPr fontId="18" type="noConversion"/>
  </si>
  <si>
    <t>- 여성의 기본 급여/남성의 기본 급여</t>
    <phoneticPr fontId="18" type="noConversion"/>
  </si>
  <si>
    <t>- 사망자 제외</t>
    <phoneticPr fontId="18" type="noConversion"/>
  </si>
  <si>
    <t>감사위원회 개최횟수</t>
    <phoneticPr fontId="18" type="noConversion"/>
  </si>
  <si>
    <t>회</t>
    <phoneticPr fontId="18" type="noConversion"/>
  </si>
  <si>
    <t>임직원</t>
    <phoneticPr fontId="18" type="noConversion"/>
  </si>
  <si>
    <t>인권 고충 처리</t>
    <phoneticPr fontId="18" type="noConversion"/>
  </si>
  <si>
    <t>인권 이외 고충 처리</t>
    <phoneticPr fontId="18" type="noConversion"/>
  </si>
  <si>
    <t>임직원 외 이해관계자(고객, 협력사 등)</t>
    <phoneticPr fontId="18" type="noConversion"/>
  </si>
  <si>
    <t>인권 고충 접수</t>
    <phoneticPr fontId="18" type="noConversion"/>
  </si>
  <si>
    <t>인권 이외 고충 접수</t>
    <phoneticPr fontId="18" type="noConversion"/>
  </si>
  <si>
    <t>- 등기, 미등기임원, 비상근 등 포함</t>
    <phoneticPr fontId="18" type="noConversion"/>
  </si>
  <si>
    <t>남성 이사회 인원수</t>
    <phoneticPr fontId="18" type="noConversion"/>
  </si>
  <si>
    <t>여성 이사회 인원수</t>
  </si>
  <si>
    <t>성별</t>
    <phoneticPr fontId="18" type="noConversion"/>
  </si>
  <si>
    <t>30세 미만 이사회 인원 수</t>
    <phoneticPr fontId="18" type="noConversion"/>
  </si>
  <si>
    <t>30세 이상 50세 미만 이사회 인원 수</t>
    <phoneticPr fontId="18" type="noConversion"/>
  </si>
  <si>
    <t>50세 이상 이사회 인원 수</t>
    <phoneticPr fontId="18" type="noConversion"/>
  </si>
  <si>
    <t>연령별</t>
    <phoneticPr fontId="18" type="noConversion"/>
  </si>
  <si>
    <t>-</t>
  </si>
  <si>
    <t>교육 이수 인원</t>
    <phoneticPr fontId="18" type="noConversion"/>
  </si>
  <si>
    <t>교육받은 근로자의 비율</t>
    <phoneticPr fontId="18" type="noConversion"/>
  </si>
  <si>
    <t xml:space="preserve">교육 받은 이사회 구성원 수 </t>
    <phoneticPr fontId="18" type="noConversion"/>
  </si>
  <si>
    <t>진행중</t>
    <phoneticPr fontId="18" type="noConversion"/>
  </si>
  <si>
    <t>완료 건수</t>
    <phoneticPr fontId="18" type="noConversion"/>
  </si>
  <si>
    <t>CEO 보수</t>
    <phoneticPr fontId="18" type="noConversion"/>
  </si>
  <si>
    <t>이사 보수</t>
    <phoneticPr fontId="18" type="noConversion"/>
  </si>
  <si>
    <t>수</t>
    <phoneticPr fontId="18" type="noConversion"/>
  </si>
  <si>
    <t>비율</t>
    <phoneticPr fontId="18" type="noConversion"/>
  </si>
  <si>
    <t>이사회 내 여성 이사</t>
    <phoneticPr fontId="18" type="noConversion"/>
  </si>
  <si>
    <t>최대주주 및 특수관계인을 제외한 사내이사의 지분율 합계</t>
    <phoneticPr fontId="18" type="noConversion"/>
  </si>
  <si>
    <t>(주)코리아에어텍</t>
    <phoneticPr fontId="18" type="noConversion"/>
  </si>
  <si>
    <t>오드펠터미널코리아㈜</t>
    <phoneticPr fontId="18" type="noConversion"/>
  </si>
  <si>
    <t>㈜한주</t>
    <phoneticPr fontId="18" type="noConversion"/>
  </si>
  <si>
    <t>KPIC DAWN (SHANGHAI) POLYMER</t>
    <phoneticPr fontId="18" type="noConversion"/>
  </si>
  <si>
    <t>매입 금액</t>
    <phoneticPr fontId="18" type="noConversion"/>
  </si>
  <si>
    <t>보유 현황</t>
    <phoneticPr fontId="18" type="noConversion"/>
  </si>
  <si>
    <t>보유 지분율</t>
    <phoneticPr fontId="18" type="noConversion"/>
  </si>
  <si>
    <t>자기주식</t>
    <phoneticPr fontId="18" type="noConversion"/>
  </si>
  <si>
    <t>남성 임직원 비율</t>
    <phoneticPr fontId="18" type="noConversion"/>
  </si>
  <si>
    <t>여성 임직원 비율</t>
  </si>
  <si>
    <t>30세 미만 임직원 비율</t>
  </si>
  <si>
    <t>30~50세 임직원 비율</t>
  </si>
  <si>
    <t>50세 초과 임직원 비율</t>
  </si>
  <si>
    <t>여성 임직원 비율</t>
    <phoneticPr fontId="18" type="noConversion"/>
  </si>
  <si>
    <t>남성 임직원 수</t>
    <phoneticPr fontId="18" type="noConversion"/>
  </si>
  <si>
    <t>여성 임직원 수</t>
    <phoneticPr fontId="18" type="noConversion"/>
  </si>
  <si>
    <t>종신 계약</t>
    <phoneticPr fontId="18" type="noConversion"/>
  </si>
  <si>
    <t>기간제 계약</t>
    <phoneticPr fontId="18" type="noConversion"/>
  </si>
  <si>
    <t>여성 관리직</t>
    <phoneticPr fontId="18" type="noConversion"/>
  </si>
  <si>
    <t>30세 미만 임직원 수</t>
    <phoneticPr fontId="18" type="noConversion"/>
  </si>
  <si>
    <t>30세~50세 미만 임직원 수</t>
    <phoneticPr fontId="18" type="noConversion"/>
  </si>
  <si>
    <t>50세 이상 임직원 수</t>
    <phoneticPr fontId="18" type="noConversion"/>
  </si>
  <si>
    <t>30세 미만 임직원 비율</t>
    <phoneticPr fontId="18" type="noConversion"/>
  </si>
  <si>
    <t>30세~50세 미만 임직원 비율</t>
    <phoneticPr fontId="18" type="noConversion"/>
  </si>
  <si>
    <t>50세 이상 임직원 비율</t>
    <phoneticPr fontId="18" type="noConversion"/>
  </si>
  <si>
    <t>3. 정부 주식 보유 여부</t>
    <phoneticPr fontId="18" type="noConversion"/>
  </si>
  <si>
    <t>3. 임직원 근속연수</t>
    <phoneticPr fontId="18" type="noConversion"/>
  </si>
  <si>
    <t>4. 임직원 보수</t>
    <phoneticPr fontId="18" type="noConversion"/>
  </si>
  <si>
    <t>5. 인재개발</t>
    <phoneticPr fontId="18" type="noConversion"/>
  </si>
  <si>
    <t>평균 급여</t>
    <phoneticPr fontId="18" type="noConversion"/>
  </si>
  <si>
    <t>남성</t>
    <phoneticPr fontId="18" type="noConversion"/>
  </si>
  <si>
    <t>여성</t>
    <phoneticPr fontId="18" type="noConversion"/>
  </si>
  <si>
    <t>남성 대비 여성 보수 비율</t>
    <phoneticPr fontId="18" type="noConversion"/>
  </si>
  <si>
    <t>전체 임직원 수</t>
    <phoneticPr fontId="18" type="noConversion"/>
  </si>
  <si>
    <t>전체 임직원 비율</t>
    <phoneticPr fontId="18" type="noConversion"/>
  </si>
  <si>
    <t>성과 평가 및 경력 개발 심사를 받은 임직원 수</t>
    <phoneticPr fontId="18" type="noConversion"/>
  </si>
  <si>
    <t>교육 시간</t>
    <phoneticPr fontId="18" type="noConversion"/>
  </si>
  <si>
    <t>교육 비용</t>
    <phoneticPr fontId="18" type="noConversion"/>
  </si>
  <si>
    <t>1인당 교육시간</t>
    <phoneticPr fontId="18" type="noConversion"/>
  </si>
  <si>
    <t>전체 교육비용</t>
    <phoneticPr fontId="18" type="noConversion"/>
  </si>
  <si>
    <t>전체 교육시간</t>
    <phoneticPr fontId="18" type="noConversion"/>
  </si>
  <si>
    <t>1인당 교육비용</t>
    <phoneticPr fontId="18" type="noConversion"/>
  </si>
  <si>
    <t>- 전사 법정의무교육 기준
- 연중 입퇴사자 반영된 수치로 '경제'의 임직원 수와 상이</t>
    <phoneticPr fontId="18" type="noConversion"/>
  </si>
  <si>
    <t>- 전사 법정의무교육 기준</t>
    <phoneticPr fontId="18" type="noConversion"/>
  </si>
  <si>
    <t>- 전사 법정의무교육 및 기타 교육 포함</t>
    <phoneticPr fontId="18" type="noConversion"/>
  </si>
  <si>
    <t xml:space="preserve">임직원 전체 근로시간 </t>
    <phoneticPr fontId="18" type="noConversion"/>
  </si>
  <si>
    <t>업무 관련 상해로 인한 사망자</t>
    <phoneticPr fontId="18" type="noConversion"/>
  </si>
  <si>
    <t>업무 관련 상해로 인한 중상자</t>
    <phoneticPr fontId="18" type="noConversion"/>
  </si>
  <si>
    <t>지역사회 기여활동 수행 사업장 비율</t>
    <phoneticPr fontId="18" type="noConversion"/>
  </si>
  <si>
    <t>사회공헌 프로그램 투입 비용 (기부금 총액)</t>
    <phoneticPr fontId="18" type="noConversion"/>
  </si>
  <si>
    <t>사회공헌 활동 참여 임직원 수</t>
    <phoneticPr fontId="18" type="noConversion"/>
  </si>
  <si>
    <t>사회공헌 활동 참여 시간</t>
    <phoneticPr fontId="18" type="noConversion"/>
  </si>
  <si>
    <t>정보보호 투자 비율</t>
    <phoneticPr fontId="18" type="noConversion"/>
  </si>
  <si>
    <t>전기 판매량</t>
    <phoneticPr fontId="18" type="noConversion"/>
  </si>
  <si>
    <t>스팀 판매량</t>
    <phoneticPr fontId="18" type="noConversion"/>
  </si>
  <si>
    <t>TJ/억원</t>
    <phoneticPr fontId="18" type="noConversion"/>
  </si>
  <si>
    <t>3. 에너지 소비 감축</t>
    <phoneticPr fontId="18" type="noConversion"/>
  </si>
  <si>
    <t>4. 용수사용 총량 및 재활용 비율</t>
    <phoneticPr fontId="18" type="noConversion"/>
  </si>
  <si>
    <t>2. 에너지 집약도</t>
    <phoneticPr fontId="18" type="noConversion"/>
  </si>
  <si>
    <t>5. 폐수 방류량</t>
    <phoneticPr fontId="18" type="noConversion"/>
  </si>
  <si>
    <t>6. 용수 소비량 (취수량 - 방류량)</t>
    <phoneticPr fontId="18" type="noConversion"/>
  </si>
  <si>
    <t>7. 환경법규 제재</t>
    <phoneticPr fontId="18" type="noConversion"/>
  </si>
  <si>
    <t>8. 직접 온실가스(GHG) 배출 (Scope 1)</t>
    <phoneticPr fontId="18" type="noConversion"/>
  </si>
  <si>
    <t>9. 간접 온실가스(GHG) 배출 (Scope 2)</t>
    <phoneticPr fontId="18" type="noConversion"/>
  </si>
  <si>
    <t>10. 온실가스 총 배출량 (Scope1+2)</t>
    <phoneticPr fontId="18" type="noConversion"/>
  </si>
  <si>
    <t>11. 온실가스(GHG) 배출 집약도</t>
    <phoneticPr fontId="18" type="noConversion"/>
  </si>
  <si>
    <t>저탄소 제품 매출액</t>
    <phoneticPr fontId="18" type="noConversion"/>
  </si>
  <si>
    <t>환경경영에 관한 총 임직원 교육 시간</t>
    <phoneticPr fontId="18" type="noConversion"/>
  </si>
  <si>
    <t>백만원</t>
  </si>
  <si>
    <t>TOC</t>
    <phoneticPr fontId="18" type="noConversion"/>
  </si>
  <si>
    <t>BOD</t>
    <phoneticPr fontId="18" type="noConversion"/>
  </si>
  <si>
    <t>SS</t>
    <phoneticPr fontId="18" type="noConversion"/>
  </si>
  <si>
    <t>관리 실적</t>
    <phoneticPr fontId="18" type="noConversion"/>
  </si>
  <si>
    <t>배출량</t>
    <phoneticPr fontId="18" type="noConversion"/>
  </si>
  <si>
    <t>대한유화 사회(S) 지표</t>
    <phoneticPr fontId="18" type="noConversion"/>
  </si>
  <si>
    <t>에너지 집약도 (매출액 원단위)</t>
    <phoneticPr fontId="18" type="noConversion"/>
  </si>
  <si>
    <t>폐수 방류량</t>
    <phoneticPr fontId="18" type="noConversion"/>
  </si>
  <si>
    <t>용암폐수처리장 및 소화수 사용분</t>
    <phoneticPr fontId="18" type="noConversion"/>
  </si>
  <si>
    <t>폐수종말처리장</t>
    <phoneticPr fontId="18" type="noConversion"/>
  </si>
  <si>
    <t>다른 조직 및 폐수 재활용처</t>
    <phoneticPr fontId="18" type="noConversion"/>
  </si>
  <si>
    <t>제재 조치의 수</t>
    <phoneticPr fontId="18" type="noConversion"/>
  </si>
  <si>
    <t>벌금 및 과태료</t>
    <phoneticPr fontId="18" type="noConversion"/>
  </si>
  <si>
    <t>온실가스 배출 집약도 (매출액 원단위)</t>
    <phoneticPr fontId="18" type="noConversion"/>
  </si>
  <si>
    <t>- 매출액 원단위 기준</t>
    <phoneticPr fontId="18" type="noConversion"/>
  </si>
  <si>
    <t>tCO2/억원</t>
    <phoneticPr fontId="18" type="noConversion"/>
  </si>
  <si>
    <t>일반폐기물</t>
    <phoneticPr fontId="18" type="noConversion"/>
  </si>
  <si>
    <t>재활용</t>
    <phoneticPr fontId="18" type="noConversion"/>
  </si>
  <si>
    <t>매립</t>
    <phoneticPr fontId="18" type="noConversion"/>
  </si>
  <si>
    <t>에너지 회수로 소각</t>
    <phoneticPr fontId="18" type="noConversion"/>
  </si>
  <si>
    <t>에너지 회수없이 소각</t>
    <phoneticPr fontId="18" type="noConversion"/>
  </si>
  <si>
    <t>기타</t>
    <phoneticPr fontId="18" type="noConversion"/>
  </si>
  <si>
    <t>지정폐기물</t>
    <phoneticPr fontId="18" type="noConversion"/>
  </si>
  <si>
    <t>전체 협력사 수</t>
    <phoneticPr fontId="18" type="noConversion"/>
  </si>
  <si>
    <t>안전 역량 등을 평가한 공급업체 수 합계</t>
    <phoneticPr fontId="18" type="noConversion"/>
  </si>
  <si>
    <t>업무 관련 협력사 직원 사망자</t>
    <phoneticPr fontId="18" type="noConversion"/>
  </si>
  <si>
    <t>업무 관련 협력사 직원 중상자</t>
    <phoneticPr fontId="18" type="noConversion"/>
  </si>
  <si>
    <t>총 육아휴직 사용자</t>
    <phoneticPr fontId="18" type="noConversion"/>
  </si>
  <si>
    <t>육아휴직 종료 후 직장에 복귀하여 12개월 간 근속한 임직원 수</t>
    <phoneticPr fontId="18" type="noConversion"/>
  </si>
  <si>
    <t>16. 지역 사회 임팩트</t>
    <phoneticPr fontId="18" type="noConversion"/>
  </si>
  <si>
    <t>17. 정보보호 투자</t>
    <phoneticPr fontId="18" type="noConversion"/>
  </si>
  <si>
    <t>18. 고객개인정보보호 위반 및 고객정보 분실 사실이 입증된 불만 건수</t>
    <phoneticPr fontId="18" type="noConversion"/>
  </si>
  <si>
    <t>20. 사회적·경제적 측면의 법률 및 규정 위반</t>
    <phoneticPr fontId="18" type="noConversion"/>
  </si>
  <si>
    <t>환경법규 제재</t>
    <phoneticPr fontId="18" type="noConversion"/>
  </si>
  <si>
    <t>간접 온실가스(GHG) 배출 (Scope 2)</t>
    <phoneticPr fontId="18" type="noConversion"/>
  </si>
  <si>
    <t>온실가스 총 배출량 (Scope1+2)</t>
    <phoneticPr fontId="18" type="noConversion"/>
  </si>
  <si>
    <t>폐기물 발생량</t>
    <phoneticPr fontId="18" type="noConversion"/>
  </si>
  <si>
    <t>제품 전과정평가(LCA)</t>
    <phoneticPr fontId="18" type="noConversion"/>
  </si>
  <si>
    <t>화학물질</t>
    <phoneticPr fontId="18" type="noConversion"/>
  </si>
  <si>
    <t>신규 채용 임직원</t>
    <phoneticPr fontId="18" type="noConversion"/>
  </si>
  <si>
    <t>임직원 보수</t>
    <phoneticPr fontId="18" type="noConversion"/>
  </si>
  <si>
    <t>인재개발</t>
    <phoneticPr fontId="18" type="noConversion"/>
  </si>
  <si>
    <t>업무성과 및 경력 개발 평가</t>
    <phoneticPr fontId="18" type="noConversion"/>
  </si>
  <si>
    <t>이해관계자 소통</t>
    <phoneticPr fontId="18" type="noConversion"/>
  </si>
  <si>
    <t>노사관계</t>
    <phoneticPr fontId="18" type="noConversion"/>
  </si>
  <si>
    <t>윤리경영 / 컴플라이언스</t>
    <phoneticPr fontId="18" type="noConversion"/>
  </si>
  <si>
    <t>육아휴직</t>
    <phoneticPr fontId="18" type="noConversion"/>
  </si>
  <si>
    <t>보수 정책</t>
    <phoneticPr fontId="18" type="noConversion"/>
  </si>
  <si>
    <t>업무관련 상해 - 임직원</t>
    <phoneticPr fontId="18" type="noConversion"/>
  </si>
  <si>
    <t>업무관련 상해 - 협력사</t>
    <phoneticPr fontId="18" type="noConversion"/>
  </si>
  <si>
    <t>업무상 질병 - 임직원</t>
    <phoneticPr fontId="18" type="noConversion"/>
  </si>
  <si>
    <t>업무상 질병 - 협력사</t>
    <phoneticPr fontId="18" type="noConversion"/>
  </si>
  <si>
    <t>안전경영 교육</t>
    <phoneticPr fontId="18" type="noConversion"/>
  </si>
  <si>
    <t>공급망 관리</t>
    <phoneticPr fontId="18" type="noConversion"/>
  </si>
  <si>
    <t>정보보호 투자</t>
    <phoneticPr fontId="18" type="noConversion"/>
  </si>
  <si>
    <t>고객개인정보보호 위반 및 고객정보 분실 사실이 입증된 불만건수</t>
    <phoneticPr fontId="18" type="noConversion"/>
  </si>
  <si>
    <t>고충 처리 현황</t>
  </si>
  <si>
    <t>사회적/경제적 측면의 법률 및 규정 위반</t>
    <phoneticPr fontId="18" type="noConversion"/>
  </si>
  <si>
    <t>- 오프라인 결재 및 정년 퇴직 예정자, 고문실, 퇴사자 등으로 인해 기준일자별 데이터 상이</t>
    <phoneticPr fontId="18" type="noConversion"/>
  </si>
  <si>
    <t>1. 조직 규모</t>
    <phoneticPr fontId="18" type="noConversion"/>
  </si>
  <si>
    <t>2. 직접적인 경제가치 발생과 분배*</t>
    <phoneticPr fontId="18" type="noConversion"/>
  </si>
  <si>
    <t>1. 조직 내부에서의 에너지 소비</t>
    <phoneticPr fontId="18" type="noConversion"/>
  </si>
  <si>
    <t>14. 공급망 관리</t>
    <phoneticPr fontId="18" type="noConversion"/>
  </si>
  <si>
    <t>15. 주요 사업장에서 현지 공급업체에 지급하는 지출 비율</t>
    <phoneticPr fontId="18" type="noConversion"/>
  </si>
  <si>
    <t>1. 범주별 임직원의 구성 현황</t>
    <phoneticPr fontId="18" type="noConversion"/>
  </si>
  <si>
    <t>2. 신규 채용 임직원</t>
    <phoneticPr fontId="18" type="noConversion"/>
  </si>
  <si>
    <t xml:space="preserve">6. 업무성과 및 경력 개발 평가 </t>
    <phoneticPr fontId="18" type="noConversion"/>
  </si>
  <si>
    <t>7. 노사관계</t>
    <phoneticPr fontId="18" type="noConversion"/>
  </si>
  <si>
    <t>8. 육아휴직</t>
    <phoneticPr fontId="18" type="noConversion"/>
  </si>
  <si>
    <t>9. 업무관련 상해 - 임직원</t>
    <phoneticPr fontId="18" type="noConversion"/>
  </si>
  <si>
    <t>10. 업무관련 상해 - 협력사</t>
    <phoneticPr fontId="18" type="noConversion"/>
  </si>
  <si>
    <t>11. 업무상 질병 - 임직원</t>
    <phoneticPr fontId="18" type="noConversion"/>
  </si>
  <si>
    <t>12. 업무상 질병 - 협력사</t>
    <phoneticPr fontId="18" type="noConversion"/>
  </si>
  <si>
    <t>13. 안전경영 교육</t>
    <phoneticPr fontId="18" type="noConversion"/>
  </si>
  <si>
    <t>6. 이해관계자 소통</t>
    <phoneticPr fontId="18" type="noConversion"/>
  </si>
  <si>
    <t>7. 윤리경영 / 컴플라이언스</t>
    <phoneticPr fontId="18" type="noConversion"/>
  </si>
  <si>
    <t>8. 보수 정책</t>
    <phoneticPr fontId="18" type="noConversion"/>
  </si>
  <si>
    <t>3. 최고 거버넌스 기구(이사회)와 그 위원회 운영</t>
    <phoneticPr fontId="18" type="noConversion"/>
  </si>
  <si>
    <t>4. 최고 거버넌스 기구(이사회)에 보고된 중요 사항의 성격과 총 개수</t>
    <phoneticPr fontId="18" type="noConversion"/>
  </si>
  <si>
    <t>5. 기업 소유권/운영</t>
    <phoneticPr fontId="18" type="noConversion"/>
  </si>
  <si>
    <t>2. 범주별 거버넌스 기구의 구성 현황 (연말 사업보고서 기준)</t>
    <phoneticPr fontId="18" type="noConversion"/>
  </si>
  <si>
    <t>1. 최고 거버넌스 기구(이사회)와 그 위원회 구성</t>
    <phoneticPr fontId="18" type="noConversion"/>
  </si>
  <si>
    <t xml:space="preserve">    다양성</t>
    <phoneticPr fontId="18" type="noConversion"/>
  </si>
  <si>
    <t>내국인(동양인) 임직원 비율</t>
    <phoneticPr fontId="18" type="noConversion"/>
  </si>
  <si>
    <t>외국인 임직원 비율</t>
    <phoneticPr fontId="18" type="noConversion"/>
  </si>
  <si>
    <t>윤리/부패 위험 평가</t>
    <phoneticPr fontId="18" type="noConversion"/>
  </si>
  <si>
    <t>윤리 위반/부패</t>
    <phoneticPr fontId="18" type="noConversion"/>
  </si>
  <si>
    <t>확인된 윤리 위반/부패 사례 수</t>
    <phoneticPr fontId="18" type="noConversion"/>
  </si>
  <si>
    <t>- 차별 및 괴롭힘</t>
    <phoneticPr fontId="18" type="noConversion"/>
  </si>
  <si>
    <t>- 이해관계의 충돌</t>
    <phoneticPr fontId="18" type="noConversion"/>
  </si>
  <si>
    <t>- 자금 세탁 또는 내부자 거래</t>
    <phoneticPr fontId="18" type="noConversion"/>
  </si>
  <si>
    <t>- 부패 및 뇌물수수</t>
    <phoneticPr fontId="18" type="noConversion"/>
  </si>
  <si>
    <t>위반/부패 사례로 근로자가 해고를 받은 사례 수</t>
    <phoneticPr fontId="18" type="noConversion"/>
  </si>
  <si>
    <t>위반/부패 사례로 근로자가 징계를 받은 사례 수</t>
    <phoneticPr fontId="18" type="noConversion"/>
  </si>
  <si>
    <t>위반/부패 사례로 협력사와 계약이 갱신되지 않은 사례 수</t>
    <phoneticPr fontId="18" type="noConversion"/>
  </si>
  <si>
    <t>위반/부패 사례로 협력사와 계약을 종료한 사례 수</t>
    <phoneticPr fontId="18" type="noConversion"/>
  </si>
  <si>
    <t>- 기타 관련 내부규정 미준수</t>
    <phoneticPr fontId="18" type="noConversion"/>
  </si>
  <si>
    <t>2025년</t>
    <phoneticPr fontId="18" type="noConversion"/>
  </si>
  <si>
    <t>로비 이익 대표, 혹은 이와 유사단체</t>
    <phoneticPr fontId="18" type="noConversion"/>
  </si>
  <si>
    <t>국가, 지자체 정치 캠페인, 단체, 후보자</t>
    <phoneticPr fontId="18" type="noConversion"/>
  </si>
  <si>
    <t xml:space="preserve">- 매출액 원단위 연결기준 </t>
    <phoneticPr fontId="18" type="noConversion"/>
  </si>
  <si>
    <t>-출처: 내외부 소통채널 합산
(신문고, 사이버감사실, 협력사 협의체, 건의함)</t>
    <phoneticPr fontId="18" type="noConversion"/>
  </si>
  <si>
    <t>사회공헌 활동 건수</t>
    <phoneticPr fontId="18" type="noConversion"/>
  </si>
  <si>
    <t>부정위험 진단 체크리스트 자체 분석 횟수</t>
    <phoneticPr fontId="18" type="noConversion"/>
  </si>
  <si>
    <t>당해년도 부정위험 정기감사 대상 팀 수</t>
    <phoneticPr fontId="18" type="noConversion"/>
  </si>
  <si>
    <t>정기감사를 통한 지적사항 수</t>
    <phoneticPr fontId="18" type="noConversion"/>
  </si>
  <si>
    <t>정기감사를 통한 권고사항 수</t>
    <phoneticPr fontId="18" type="noConversion"/>
  </si>
  <si>
    <t>특별감사 수</t>
    <phoneticPr fontId="18" type="noConversion"/>
  </si>
  <si>
    <t>공정안전관리시스템(PSM)을 통해 식별된 위험 요소 수</t>
    <phoneticPr fontId="18" type="noConversion"/>
  </si>
  <si>
    <t>작업위험성평가 수</t>
    <phoneticPr fontId="18" type="noConversion"/>
  </si>
  <si>
    <t>작업위험성평가를 통한 개선 사항 발굴 및 관리 수</t>
    <phoneticPr fontId="18" type="noConversion"/>
  </si>
  <si>
    <t>사업장 내 안전보건 법령 대응 법규 작성 및 이행점검 수</t>
    <phoneticPr fontId="18" type="noConversion"/>
  </si>
  <si>
    <t>안전보건 향상회의 수</t>
    <phoneticPr fontId="18" type="noConversion"/>
  </si>
  <si>
    <t>공정안전관리시스템(PSM) 개선사항 발굴 수</t>
    <phoneticPr fontId="18" type="noConversion"/>
  </si>
  <si>
    <t>사내 비상대응 종합훈련 수</t>
    <phoneticPr fontId="18" type="noConversion"/>
  </si>
  <si>
    <t>외부합동 비상대응 훈련 수</t>
    <phoneticPr fontId="18" type="noConversion"/>
  </si>
  <si>
    <t>임직원 자체평가 수</t>
    <phoneticPr fontId="18" type="noConversion"/>
  </si>
  <si>
    <t>산재다발 사업장 지정 협력사</t>
    <phoneticPr fontId="18" type="noConversion"/>
  </si>
  <si>
    <t>19. 제품 및 서비스의 안전보건 영향</t>
    <phoneticPr fontId="18" type="noConversion"/>
  </si>
  <si>
    <t>유독물 신규지정 대응 및 취급시설 관리 모니터링 수</t>
    <phoneticPr fontId="18" type="noConversion"/>
  </si>
  <si>
    <t>종</t>
    <phoneticPr fontId="18" type="noConversion"/>
  </si>
  <si>
    <t>21. 위험성 평가</t>
    <phoneticPr fontId="18" type="noConversion"/>
  </si>
  <si>
    <t>22. 사업장 내 안전 및 보건</t>
    <phoneticPr fontId="18" type="noConversion"/>
  </si>
  <si>
    <t>23. 사내 비상대응 훈련</t>
    <phoneticPr fontId="18" type="noConversion"/>
  </si>
  <si>
    <t>24. 고충 처리 현황</t>
    <phoneticPr fontId="18" type="noConversion"/>
  </si>
  <si>
    <t>임직원 대상 해킹메일 모의훈련 수</t>
    <phoneticPr fontId="18" type="noConversion"/>
  </si>
  <si>
    <t>임직원 대상 재해복구 모의훈련</t>
    <phoneticPr fontId="18" type="noConversion"/>
  </si>
  <si>
    <t xml:space="preserve"> 생명의 숲 후원 금액</t>
    <phoneticPr fontId="18" type="noConversion"/>
  </si>
  <si>
    <t>원데이 ESG 컨설팅 지원 수</t>
    <phoneticPr fontId="18" type="noConversion"/>
  </si>
  <si>
    <t>연간 온실가스 배출 절감량</t>
    <phoneticPr fontId="18" type="noConversion"/>
  </si>
  <si>
    <t>고객개인정보 유출 및 불만 건수</t>
    <phoneticPr fontId="18" type="noConversion"/>
  </si>
  <si>
    <t>12. 온실가스(GHG) 배출 절감</t>
    <phoneticPr fontId="18" type="noConversion"/>
  </si>
  <si>
    <t>14. 오존파괴물질(ODS)</t>
    <phoneticPr fontId="18" type="noConversion"/>
  </si>
  <si>
    <t>15. 수질오염물질</t>
    <phoneticPr fontId="18" type="noConversion"/>
  </si>
  <si>
    <t>16. 폐기물 발생량</t>
    <phoneticPr fontId="18" type="noConversion"/>
  </si>
  <si>
    <t>17. 제품 전과정평가(LCA)</t>
    <phoneticPr fontId="18" type="noConversion"/>
  </si>
  <si>
    <t>18. 화학물질</t>
    <phoneticPr fontId="18" type="noConversion"/>
  </si>
  <si>
    <t>온실가스(GHG) 배출 절감</t>
    <phoneticPr fontId="18" type="noConversion"/>
  </si>
  <si>
    <t>제품 및 서비스의 안전보건 영향</t>
    <phoneticPr fontId="18" type="noConversion"/>
  </si>
  <si>
    <t>위험성 평가</t>
    <phoneticPr fontId="18" type="noConversion"/>
  </si>
  <si>
    <t>사업장 내 안전 및 보건</t>
    <phoneticPr fontId="18" type="noConversion"/>
  </si>
  <si>
    <t>사내 비상대응 훈련</t>
    <phoneticPr fontId="18" type="noConversion"/>
  </si>
  <si>
    <t>고객개인정보보호 임직원 교육</t>
    <phoneticPr fontId="18" type="noConversion"/>
  </si>
  <si>
    <t>25. 고객개인정보보호 임직원 교육</t>
    <phoneticPr fontId="18" type="noConversion"/>
  </si>
  <si>
    <t>3개년 내 환경 법규 위반 협력사</t>
    <phoneticPr fontId="18" type="noConversion"/>
  </si>
  <si>
    <t>1년내 안전 및 보건 사고 발생 협력사</t>
    <phoneticPr fontId="18" type="noConversion"/>
  </si>
  <si>
    <t>열려라 즐거운 화학세상(생태 환경 프로그램) 후원 금액</t>
    <phoneticPr fontId="18" type="noConversion"/>
  </si>
  <si>
    <t>백만원</t>
    <phoneticPr fontId="18" type="noConversion"/>
  </si>
  <si>
    <t>국내 신규 등록 화학물질 수</t>
    <phoneticPr fontId="18" type="noConversion"/>
  </si>
  <si>
    <t>21. 친환경/사회 제품 개발</t>
    <phoneticPr fontId="18" type="noConversion"/>
  </si>
  <si>
    <t>재생원료 사용량</t>
    <phoneticPr fontId="18" type="noConversion"/>
  </si>
  <si>
    <t>22. 환경경영 교육</t>
    <phoneticPr fontId="18" type="noConversion"/>
  </si>
  <si>
    <t>23. 생물 다양성</t>
    <phoneticPr fontId="18" type="noConversion"/>
  </si>
  <si>
    <t>생물다양성</t>
  </si>
  <si>
    <t>환경경영 교육</t>
  </si>
  <si>
    <t>친환경/사회 제품 개발</t>
  </si>
  <si>
    <t>19. 친환경 제품/서비스 구매 실적</t>
    <phoneticPr fontId="18" type="noConversion"/>
  </si>
  <si>
    <t>20. 재생원료 사용 실적</t>
    <phoneticPr fontId="18" type="noConversion"/>
  </si>
  <si>
    <t>친환경 제품/서비스 구매 실적</t>
    <phoneticPr fontId="18" type="noConversion"/>
  </si>
  <si>
    <t>전체 조달액 대비 친환경 제품/서비스 구매 비율</t>
    <phoneticPr fontId="18" type="noConversion"/>
  </si>
  <si>
    <t>전체 구매 실적</t>
    <phoneticPr fontId="18" type="noConversion"/>
  </si>
  <si>
    <t>전체 원료 대비 재생 원료 사용 비율</t>
    <phoneticPr fontId="18" type="noConversion"/>
  </si>
  <si>
    <t>재생원료 사용 실적</t>
    <phoneticPr fontId="18" type="noConversion"/>
  </si>
  <si>
    <t>윤리/반부패/공정거래 교육</t>
    <phoneticPr fontId="18" type="noConversion"/>
  </si>
  <si>
    <t>전체 매출 실적</t>
    <phoneticPr fontId="18" type="noConversion"/>
  </si>
  <si>
    <t>전체 매출액 대비 친환경 제품/서비스 판매 비율</t>
    <phoneticPr fontId="18" type="noConversion"/>
  </si>
  <si>
    <t>대한유화 2025 ESG Factbook</t>
    <phoneticPr fontId="18" type="noConversion"/>
  </si>
  <si>
    <t>- 2024년 신규 추가 항목</t>
    <phoneticPr fontId="18" type="noConversion"/>
  </si>
  <si>
    <t>확인된 윤리 위반/부패 사례</t>
    <phoneticPr fontId="18" type="noConversion"/>
  </si>
  <si>
    <t>- 2024 데이터 취합 오류로 정정 공시</t>
  </si>
  <si>
    <t>- 2024 데이터 취합 오류로 정정 공시</t>
    <phoneticPr fontId="18" type="noConversion"/>
  </si>
  <si>
    <t>- LCA 수행 현황은 화학물질(제품군) 기준으로 집계</t>
    <phoneticPr fontId="18" type="noConversion"/>
  </si>
  <si>
    <t>- 친환경 구매 기준에 따른 구매실적(환경표지, 저탄소, 우수재활용, ISCC PLUS 인증제품 포함)</t>
    <phoneticPr fontId="18" type="noConversion"/>
  </si>
  <si>
    <t>- ISCC PLUS 인증 체계에 따른 재생원료 사용량 기준</t>
    <phoneticPr fontId="18" type="noConversion"/>
  </si>
  <si>
    <t>- 친환경 매출 기준에 따른 판매실적(환경표지, 저탄소, 우수재활용, ISCC PLUS 인증제품 포함)</t>
    <phoneticPr fontId="18" type="noConversion"/>
  </si>
  <si>
    <t>- 대한유화 임직원은 아시아인(100%)로 구성되어 있음</t>
    <phoneticPr fontId="18" type="noConversion"/>
  </si>
  <si>
    <t>- 1차 임직원 자체 평가 실시</t>
    <phoneticPr fontId="18" type="noConversion"/>
  </si>
  <si>
    <t>- 중상자발생건수/연간총근로시간 * 1,000,000</t>
    <phoneticPr fontId="18" type="noConversion"/>
  </si>
  <si>
    <t>- 공급망 평가 지표 내 안전항목</t>
    <phoneticPr fontId="18" type="noConversion"/>
  </si>
  <si>
    <t>- 2024년 신규 추가 항목</t>
    <phoneticPr fontId="18" type="noConversion"/>
  </si>
  <si>
    <t>감사위원회 구성 독립이사 수</t>
  </si>
  <si>
    <t>독립이사후보추천위원회 구성 이사의 수</t>
  </si>
  <si>
    <t>출석률 (75% 미만) 저조한 독립이사 수</t>
  </si>
  <si>
    <t>독립이사가 반대 또는 수정의견을 제시한 안건 수</t>
  </si>
  <si>
    <t>- 전원 독립이사로 구성</t>
    <phoneticPr fontId="18" type="noConversion"/>
  </si>
  <si>
    <t>- 사업보고서 VI. 이사회 등 회사의 기관에 관한 사항</t>
    <phoneticPr fontId="18" type="noConversion"/>
  </si>
  <si>
    <t>- 독립이사 2명, 사내이사 1명으로 구성</t>
    <phoneticPr fontId="18" type="noConversion"/>
  </si>
  <si>
    <t>- 지배구조보고서 내 명시</t>
    <phoneticPr fontId="18" type="noConversion"/>
  </si>
  <si>
    <t>- 사업보고서 VII. 주주에 관한 사항</t>
    <phoneticPr fontId="18" type="noConversion"/>
  </si>
  <si>
    <t>- 사업보고서 I. 회사의 개요 - 4. 주식의 총수 등</t>
    <phoneticPr fontId="18" type="noConversion"/>
  </si>
  <si>
    <t>- 사업보고서 XI. 그 밖에 투자자 보호를 위하여 필요한 사항 - 3. 제재 등과 관련된 사항</t>
    <phoneticPr fontId="18" type="noConversion"/>
  </si>
  <si>
    <t>- 단순 내부 규정위반으로 법적 조치와 관계없음</t>
    <phoneticPr fontId="18" type="noConversion"/>
  </si>
  <si>
    <t>- 사업보고서 VIII. 임원 및 직원 등에 관한 사항</t>
    <phoneticPr fontId="18" type="noConversion"/>
  </si>
  <si>
    <t>주주총회 소집공고 사전통지 기간</t>
    <phoneticPr fontId="18" type="noConversion"/>
  </si>
  <si>
    <t>- 2024 데이터 취합 오류로 정정 공시</t>
    <phoneticPr fontId="18" type="noConversion"/>
  </si>
  <si>
    <t>- 사업보고서 XII. 상세표 - 타법인출자 현황</t>
    <phoneticPr fontId="18" type="noConversion"/>
  </si>
  <si>
    <t>Updated : 2026. 06.</t>
    <phoneticPr fontId="18" type="noConversion"/>
  </si>
  <si>
    <t>전체 원료 사용량</t>
    <phoneticPr fontId="18" type="noConversion"/>
  </si>
  <si>
    <t>노사협의회 개최</t>
    <phoneticPr fontId="18" type="noConversion"/>
  </si>
  <si>
    <t>건</t>
    <phoneticPr fontId="18" type="noConversion"/>
  </si>
  <si>
    <t>환경/사회/지배구조 영향을 평가한 공급업체 수</t>
    <phoneticPr fontId="18" type="noConversion"/>
  </si>
  <si>
    <t>고객 데이터 분실 건수</t>
    <phoneticPr fontId="18" type="noConversion"/>
  </si>
  <si>
    <t>그 외 비엽리법인 및 협회 등</t>
    <phoneticPr fontId="18" type="noConversion"/>
  </si>
  <si>
    <t>계열회사에 대한 당사의 지분율</t>
    <phoneticPr fontId="18" type="noConversion"/>
  </si>
  <si>
    <t>13. NOx, SOx 및 기타 중요한 대기 배출물</t>
    <phoneticPr fontId="18" type="noConversion"/>
  </si>
  <si>
    <t>단체협약 가입률</t>
    <phoneticPr fontId="18" type="noConversion"/>
  </si>
  <si>
    <t>규제기관으로부터 제기된 불만 건수</t>
    <phoneticPr fontId="18" type="noConversion"/>
  </si>
  <si>
    <t>독립이사</t>
    <phoneticPr fontId="18" type="noConversion"/>
  </si>
  <si>
    <t>모든 이사회 안건에 대해 이사회 구성원이 충분히 검토할 수 있도록 하는 사전통지 최소 통지 기간</t>
    <phoneticPr fontId="18" type="noConversion"/>
  </si>
  <si>
    <t>윤리 위반/부패 행위에 대한 법적 조치의 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</si>
</sst>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_-* #,##0.0_-;\-* #,##0.0_-;_-* &quot;-&quot;_-;_-@_-"/>
    <numFmt numFmtId="178" formatCode="#,##0_ "/>
    <numFmt numFmtId="179" formatCode="0_);[Red]\(0\)"/>
    <numFmt numFmtId="180" formatCode="0.00_);[Red]\(0.00\)"/>
    <numFmt numFmtId="181" formatCode="#,##0_);[Red]\(#,##0\)"/>
    <numFmt numFmtId="182" formatCode="#,##0.00_ "/>
    <numFmt numFmtId="183" formatCode="0.00_ "/>
    <numFmt numFmtId="184" formatCode="0.0_ "/>
    <numFmt numFmtId="185" formatCode="0.0_);[Red]\(0.0\)"/>
    <numFmt numFmtId="186" formatCode="#,##0.0_ "/>
    <numFmt numFmtId="187" formatCode="0_ "/>
    <numFmt numFmtId="188" formatCode="#,##0.00_);[Red]\(#,##0.00\)"/>
    <numFmt numFmtId="189" formatCode="_-* #,##0_-;\-* #,##0_-;_-* &quot;-&quot;??_-;_-@_-"/>
  </numFmts>
  <fonts count="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0"/>
      <name val="Wingdings"/>
      <charset val="2"/>
    </font>
    <font>
      <sz val="11"/>
      <name val="맑은 고딕"/>
      <family val="3"/>
      <charset val="129"/>
      <scheme val="minor"/>
    </font>
    <font>
      <sz val="10"/>
      <name val="Arial"/>
      <family val="2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/>
    <xf numFmtId="42" fontId="1" fillId="0" borderId="0" applyFont="0" applyFill="0" applyBorder="0" applyAlignment="0" applyProtection="0">
      <alignment vertical="center"/>
    </xf>
  </cellStyleXfs>
  <cellXfs count="404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26" fillId="0" borderId="15" xfId="0" applyFont="1" applyBorder="1" applyAlignment="1">
      <alignment horizontal="left" vertical="center" inden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right"/>
    </xf>
    <xf numFmtId="0" fontId="25" fillId="0" borderId="13" xfId="0" applyFont="1" applyBorder="1">
      <alignment vertical="center"/>
    </xf>
    <xf numFmtId="0" fontId="22" fillId="0" borderId="0" xfId="0" applyFont="1">
      <alignment vertical="center"/>
    </xf>
    <xf numFmtId="0" fontId="24" fillId="34" borderId="20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 indent="1"/>
    </xf>
    <xf numFmtId="0" fontId="0" fillId="0" borderId="20" xfId="0" applyBorder="1" applyAlignment="1">
      <alignment horizontal="center" vertical="center"/>
    </xf>
    <xf numFmtId="41" fontId="0" fillId="0" borderId="20" xfId="1" applyFont="1" applyBorder="1">
      <alignment vertical="center"/>
    </xf>
    <xf numFmtId="41" fontId="0" fillId="0" borderId="20" xfId="1" applyFont="1" applyFill="1" applyBorder="1">
      <alignment vertical="center"/>
    </xf>
    <xf numFmtId="0" fontId="25" fillId="0" borderId="20" xfId="0" applyFont="1" applyBorder="1" applyAlignment="1">
      <alignment horizontal="center" vertical="center"/>
    </xf>
    <xf numFmtId="0" fontId="29" fillId="0" borderId="20" xfId="0" applyFont="1" applyBorder="1" applyAlignment="1">
      <alignment horizontal="left" vertical="center" indent="1"/>
    </xf>
    <xf numFmtId="0" fontId="29" fillId="0" borderId="20" xfId="0" applyFont="1" applyBorder="1" applyAlignment="1">
      <alignment horizontal="center" vertical="center"/>
    </xf>
    <xf numFmtId="41" fontId="29" fillId="0" borderId="20" xfId="1" applyFont="1" applyFill="1" applyBorder="1">
      <alignment vertical="center"/>
    </xf>
    <xf numFmtId="0" fontId="0" fillId="0" borderId="20" xfId="0" applyBorder="1" applyAlignment="1">
      <alignment horizontal="left" vertical="center" indent="1"/>
    </xf>
    <xf numFmtId="0" fontId="0" fillId="0" borderId="20" xfId="0" applyBorder="1">
      <alignment vertical="center"/>
    </xf>
    <xf numFmtId="0" fontId="22" fillId="0" borderId="20" xfId="0" applyFont="1" applyBorder="1">
      <alignment vertical="center"/>
    </xf>
    <xf numFmtId="41" fontId="25" fillId="0" borderId="20" xfId="1" applyFont="1" applyFill="1" applyBorder="1">
      <alignment vertical="center"/>
    </xf>
    <xf numFmtId="0" fontId="0" fillId="36" borderId="20" xfId="0" applyFill="1" applyBorder="1" applyAlignment="1">
      <alignment horizontal="center" vertical="center"/>
    </xf>
    <xf numFmtId="41" fontId="0" fillId="36" borderId="20" xfId="1" applyFont="1" applyFill="1" applyBorder="1">
      <alignment vertical="center"/>
    </xf>
    <xf numFmtId="0" fontId="25" fillId="36" borderId="20" xfId="0" applyFont="1" applyFill="1" applyBorder="1" applyAlignment="1">
      <alignment horizontal="center" vertical="center"/>
    </xf>
    <xf numFmtId="41" fontId="1" fillId="36" borderId="20" xfId="1" applyFont="1" applyFill="1" applyBorder="1">
      <alignment vertical="center"/>
    </xf>
    <xf numFmtId="43" fontId="0" fillId="0" borderId="20" xfId="0" applyNumberFormat="1" applyBorder="1">
      <alignment vertical="center"/>
    </xf>
    <xf numFmtId="0" fontId="20" fillId="0" borderId="20" xfId="0" applyFont="1" applyBorder="1" applyAlignment="1">
      <alignment horizontal="left" vertical="center" indent="2"/>
    </xf>
    <xf numFmtId="0" fontId="20" fillId="36" borderId="20" xfId="0" applyFont="1" applyFill="1" applyBorder="1" applyAlignment="1">
      <alignment horizontal="left" vertical="center" indent="2"/>
    </xf>
    <xf numFmtId="0" fontId="20" fillId="0" borderId="20" xfId="0" applyFont="1" applyBorder="1" applyAlignment="1">
      <alignment horizontal="left" vertical="center"/>
    </xf>
    <xf numFmtId="0" fontId="20" fillId="33" borderId="20" xfId="0" applyFont="1" applyFill="1" applyBorder="1">
      <alignment vertical="center"/>
    </xf>
    <xf numFmtId="0" fontId="33" fillId="34" borderId="20" xfId="0" applyFont="1" applyFill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178" fontId="0" fillId="37" borderId="20" xfId="0" applyNumberFormat="1" applyFill="1" applyBorder="1" applyAlignment="1">
      <alignment horizontal="center" vertical="center"/>
    </xf>
    <xf numFmtId="178" fontId="0" fillId="37" borderId="20" xfId="1" applyNumberFormat="1" applyFont="1" applyFill="1" applyBorder="1">
      <alignment vertical="center"/>
    </xf>
    <xf numFmtId="178" fontId="25" fillId="37" borderId="20" xfId="0" applyNumberFormat="1" applyFont="1" applyFill="1" applyBorder="1">
      <alignment vertical="center"/>
    </xf>
    <xf numFmtId="178" fontId="25" fillId="0" borderId="20" xfId="0" applyNumberFormat="1" applyFont="1" applyBorder="1">
      <alignment vertical="center"/>
    </xf>
    <xf numFmtId="0" fontId="0" fillId="0" borderId="20" xfId="0" quotePrefix="1" applyBorder="1">
      <alignment vertical="center"/>
    </xf>
    <xf numFmtId="41" fontId="0" fillId="0" borderId="20" xfId="1" applyFon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0" fontId="0" fillId="0" borderId="20" xfId="0" quotePrefix="1" applyBorder="1" applyAlignment="1">
      <alignment vertical="center" wrapText="1"/>
    </xf>
    <xf numFmtId="0" fontId="19" fillId="33" borderId="23" xfId="0" applyFont="1" applyFill="1" applyBorder="1" applyAlignment="1">
      <alignment horizontal="left" vertical="center"/>
    </xf>
    <xf numFmtId="0" fontId="0" fillId="36" borderId="20" xfId="0" applyFill="1" applyBorder="1">
      <alignment vertical="center"/>
    </xf>
    <xf numFmtId="0" fontId="25" fillId="0" borderId="20" xfId="0" quotePrefix="1" applyFont="1" applyBorder="1">
      <alignment vertical="center"/>
    </xf>
    <xf numFmtId="0" fontId="25" fillId="0" borderId="20" xfId="0" applyFont="1" applyBorder="1">
      <alignment vertical="center"/>
    </xf>
    <xf numFmtId="0" fontId="25" fillId="33" borderId="20" xfId="0" applyFont="1" applyFill="1" applyBorder="1">
      <alignment vertical="center"/>
    </xf>
    <xf numFmtId="0" fontId="25" fillId="0" borderId="0" xfId="0" applyFont="1">
      <alignment vertical="center"/>
    </xf>
    <xf numFmtId="0" fontId="21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76" fontId="25" fillId="36" borderId="20" xfId="1" applyNumberFormat="1" applyFont="1" applyFill="1" applyBorder="1" applyAlignment="1">
      <alignment horizontal="right" vertical="center"/>
    </xf>
    <xf numFmtId="0" fontId="25" fillId="36" borderId="20" xfId="0" applyFont="1" applyFill="1" applyBorder="1">
      <alignment vertical="center"/>
    </xf>
    <xf numFmtId="41" fontId="29" fillId="0" borderId="20" xfId="1" applyFont="1" applyFill="1" applyBorder="1" applyAlignment="1">
      <alignment horizontal="right" vertical="center"/>
    </xf>
    <xf numFmtId="179" fontId="0" fillId="0" borderId="20" xfId="1" applyNumberFormat="1" applyFont="1" applyFill="1" applyBorder="1">
      <alignment vertical="center"/>
    </xf>
    <xf numFmtId="179" fontId="0" fillId="0" borderId="20" xfId="1" applyNumberFormat="1" applyFont="1" applyFill="1" applyBorder="1" applyAlignment="1">
      <alignment horizontal="right" vertical="center"/>
    </xf>
    <xf numFmtId="179" fontId="0" fillId="0" borderId="20" xfId="0" applyNumberFormat="1" applyBorder="1">
      <alignment vertical="center"/>
    </xf>
    <xf numFmtId="180" fontId="0" fillId="37" borderId="20" xfId="45" applyNumberFormat="1" applyFont="1" applyFill="1" applyBorder="1" applyAlignment="1">
      <alignment horizontal="right" vertical="center"/>
    </xf>
    <xf numFmtId="180" fontId="0" fillId="0" borderId="20" xfId="1" applyNumberFormat="1" applyFont="1" applyFill="1" applyBorder="1">
      <alignment vertical="center"/>
    </xf>
    <xf numFmtId="181" fontId="0" fillId="0" borderId="20" xfId="1" applyNumberFormat="1" applyFont="1" applyFill="1" applyBorder="1">
      <alignment vertical="center"/>
    </xf>
    <xf numFmtId="178" fontId="0" fillId="0" borderId="20" xfId="1" applyNumberFormat="1" applyFont="1" applyFill="1" applyBorder="1">
      <alignment vertical="center"/>
    </xf>
    <xf numFmtId="179" fontId="0" fillId="37" borderId="20" xfId="0" applyNumberFormat="1" applyFill="1" applyBorder="1" applyAlignment="1">
      <alignment horizontal="right" vertical="center"/>
    </xf>
    <xf numFmtId="181" fontId="0" fillId="36" borderId="20" xfId="1" applyNumberFormat="1" applyFont="1" applyFill="1" applyBorder="1">
      <alignment vertical="center"/>
    </xf>
    <xf numFmtId="0" fontId="23" fillId="33" borderId="22" xfId="0" applyFont="1" applyFill="1" applyBorder="1">
      <alignment vertical="center"/>
    </xf>
    <xf numFmtId="0" fontId="23" fillId="33" borderId="23" xfId="0" applyFont="1" applyFill="1" applyBorder="1">
      <alignment vertical="center"/>
    </xf>
    <xf numFmtId="0" fontId="14" fillId="0" borderId="20" xfId="0" applyFont="1" applyBorder="1" applyAlignment="1">
      <alignment vertical="center" wrapText="1"/>
    </xf>
    <xf numFmtId="177" fontId="0" fillId="0" borderId="20" xfId="1" applyNumberFormat="1" applyFont="1" applyFill="1" applyBorder="1" applyAlignment="1">
      <alignment horizontal="right" vertical="center"/>
    </xf>
    <xf numFmtId="1" fontId="25" fillId="36" borderId="20" xfId="1" applyNumberFormat="1" applyFont="1" applyFill="1" applyBorder="1" applyAlignment="1">
      <alignment horizontal="right" vertical="center"/>
    </xf>
    <xf numFmtId="1" fontId="25" fillId="0" borderId="20" xfId="1" applyNumberFormat="1" applyFont="1" applyFill="1" applyBorder="1" applyAlignment="1">
      <alignment horizontal="right" vertical="center"/>
    </xf>
    <xf numFmtId="41" fontId="1" fillId="0" borderId="20" xfId="1" applyFont="1" applyFill="1" applyBorder="1">
      <alignment vertical="center"/>
    </xf>
    <xf numFmtId="178" fontId="0" fillId="0" borderId="20" xfId="0" applyNumberFormat="1" applyBorder="1">
      <alignment vertical="center"/>
    </xf>
    <xf numFmtId="181" fontId="0" fillId="0" borderId="20" xfId="0" applyNumberFormat="1" applyBorder="1" applyAlignment="1">
      <alignment horizontal="right" vertical="center"/>
    </xf>
    <xf numFmtId="0" fontId="22" fillId="0" borderId="26" xfId="0" applyFont="1" applyBorder="1" applyAlignment="1">
      <alignment vertical="center" wrapText="1"/>
    </xf>
    <xf numFmtId="0" fontId="22" fillId="36" borderId="24" xfId="0" applyFont="1" applyFill="1" applyBorder="1">
      <alignment vertical="center"/>
    </xf>
    <xf numFmtId="0" fontId="34" fillId="34" borderId="2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1" fontId="0" fillId="0" borderId="20" xfId="1" applyFont="1" applyFill="1" applyBorder="1" applyAlignment="1">
      <alignment horizontal="right" vertical="center"/>
    </xf>
    <xf numFmtId="0" fontId="22" fillId="0" borderId="20" xfId="0" quotePrefix="1" applyFont="1" applyBorder="1" applyAlignment="1">
      <alignment vertical="center" wrapText="1"/>
    </xf>
    <xf numFmtId="0" fontId="0" fillId="37" borderId="23" xfId="0" applyFill="1" applyBorder="1" applyAlignment="1">
      <alignment horizontal="left" vertical="center" indent="1"/>
    </xf>
    <xf numFmtId="0" fontId="32" fillId="0" borderId="20" xfId="0" applyFont="1" applyBorder="1" applyAlignment="1">
      <alignment horizontal="left" vertical="center" indent="1"/>
    </xf>
    <xf numFmtId="183" fontId="0" fillId="0" borderId="0" xfId="0" applyNumberFormat="1">
      <alignment vertical="center"/>
    </xf>
    <xf numFmtId="0" fontId="36" fillId="0" borderId="0" xfId="0" applyFont="1">
      <alignment vertical="center"/>
    </xf>
    <xf numFmtId="179" fontId="0" fillId="0" borderId="20" xfId="1" applyNumberFormat="1" applyFont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0" fillId="0" borderId="20" xfId="0" applyNumberFormat="1" applyBorder="1" applyAlignment="1">
      <alignment horizontal="right" vertical="center"/>
    </xf>
    <xf numFmtId="179" fontId="25" fillId="0" borderId="20" xfId="0" applyNumberFormat="1" applyFont="1" applyBorder="1">
      <alignment vertical="center"/>
    </xf>
    <xf numFmtId="179" fontId="0" fillId="0" borderId="20" xfId="1" applyNumberFormat="1" applyFont="1" applyBorder="1">
      <alignment vertical="center"/>
    </xf>
    <xf numFmtId="179" fontId="0" fillId="0" borderId="20" xfId="1" applyNumberFormat="1" applyFont="1" applyBorder="1" applyAlignment="1">
      <alignment vertical="center"/>
    </xf>
    <xf numFmtId="179" fontId="0" fillId="0" borderId="20" xfId="43" applyNumberFormat="1" applyFont="1" applyBorder="1" applyAlignment="1">
      <alignment horizontal="right" vertical="center"/>
    </xf>
    <xf numFmtId="179" fontId="0" fillId="0" borderId="20" xfId="43" applyNumberFormat="1" applyFont="1" applyBorder="1">
      <alignment vertical="center"/>
    </xf>
    <xf numFmtId="0" fontId="20" fillId="33" borderId="22" xfId="0" applyFont="1" applyFill="1" applyBorder="1">
      <alignment vertical="center"/>
    </xf>
    <xf numFmtId="0" fontId="20" fillId="33" borderId="23" xfId="0" applyFont="1" applyFill="1" applyBorder="1">
      <alignment vertical="center"/>
    </xf>
    <xf numFmtId="179" fontId="0" fillId="0" borderId="20" xfId="1" applyNumberFormat="1" applyFont="1" applyFill="1" applyBorder="1" applyAlignment="1">
      <alignment vertical="center"/>
    </xf>
    <xf numFmtId="179" fontId="32" fillId="0" borderId="20" xfId="1" applyNumberFormat="1" applyFont="1" applyFill="1" applyBorder="1">
      <alignment vertical="center"/>
    </xf>
    <xf numFmtId="0" fontId="37" fillId="0" borderId="0" xfId="0" applyFont="1">
      <alignment vertical="center"/>
    </xf>
    <xf numFmtId="178" fontId="0" fillId="0" borderId="20" xfId="0" applyNumberFormat="1" applyBorder="1" applyAlignment="1">
      <alignment horizontal="center" vertical="center"/>
    </xf>
    <xf numFmtId="185" fontId="0" fillId="0" borderId="20" xfId="1" applyNumberFormat="1" applyFont="1" applyFill="1" applyBorder="1">
      <alignment vertical="center"/>
    </xf>
    <xf numFmtId="186" fontId="25" fillId="0" borderId="20" xfId="0" applyNumberFormat="1" applyFont="1" applyBorder="1">
      <alignment vertical="center"/>
    </xf>
    <xf numFmtId="184" fontId="25" fillId="0" borderId="20" xfId="1" applyNumberFormat="1" applyFont="1" applyFill="1" applyBorder="1">
      <alignment vertical="center"/>
    </xf>
    <xf numFmtId="187" fontId="25" fillId="0" borderId="20" xfId="1" applyNumberFormat="1" applyFont="1" applyFill="1" applyBorder="1">
      <alignment vertical="center"/>
    </xf>
    <xf numFmtId="0" fontId="0" fillId="0" borderId="26" xfId="0" quotePrefix="1" applyBorder="1">
      <alignment vertical="center"/>
    </xf>
    <xf numFmtId="0" fontId="31" fillId="33" borderId="22" xfId="0" applyFont="1" applyFill="1" applyBorder="1">
      <alignment vertical="center"/>
    </xf>
    <xf numFmtId="0" fontId="31" fillId="33" borderId="23" xfId="0" applyFont="1" applyFill="1" applyBorder="1">
      <alignment vertical="center"/>
    </xf>
    <xf numFmtId="0" fontId="38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/>
    </xf>
    <xf numFmtId="0" fontId="23" fillId="33" borderId="20" xfId="0" applyFont="1" applyFill="1" applyBorder="1">
      <alignment vertical="center"/>
    </xf>
    <xf numFmtId="0" fontId="25" fillId="36" borderId="20" xfId="0" quotePrefix="1" applyFont="1" applyFill="1" applyBorder="1">
      <alignment vertical="center"/>
    </xf>
    <xf numFmtId="0" fontId="32" fillId="0" borderId="20" xfId="0" quotePrefix="1" applyFont="1" applyBorder="1" applyAlignment="1">
      <alignment vertical="center" wrapText="1"/>
    </xf>
    <xf numFmtId="185" fontId="0" fillId="36" borderId="20" xfId="1" applyNumberFormat="1" applyFont="1" applyFill="1" applyBorder="1">
      <alignment vertical="center"/>
    </xf>
    <xf numFmtId="185" fontId="0" fillId="0" borderId="20" xfId="1" applyNumberFormat="1" applyFont="1" applyFill="1" applyBorder="1" applyAlignment="1">
      <alignment horizontal="right" vertical="center"/>
    </xf>
    <xf numFmtId="185" fontId="32" fillId="0" borderId="20" xfId="1" applyNumberFormat="1" applyFont="1" applyFill="1" applyBorder="1" applyAlignment="1">
      <alignment horizontal="right" vertical="center"/>
    </xf>
    <xf numFmtId="185" fontId="32" fillId="0" borderId="20" xfId="1" applyNumberFormat="1" applyFont="1" applyFill="1" applyBorder="1">
      <alignment vertical="center"/>
    </xf>
    <xf numFmtId="179" fontId="25" fillId="0" borderId="20" xfId="1" applyNumberFormat="1" applyFont="1" applyFill="1" applyBorder="1">
      <alignment vertical="center"/>
    </xf>
    <xf numFmtId="180" fontId="25" fillId="0" borderId="20" xfId="1" applyNumberFormat="1" applyFont="1" applyFill="1" applyBorder="1">
      <alignment vertical="center"/>
    </xf>
    <xf numFmtId="180" fontId="25" fillId="36" borderId="20" xfId="1" applyNumberFormat="1" applyFont="1" applyFill="1" applyBorder="1">
      <alignment vertical="center"/>
    </xf>
    <xf numFmtId="181" fontId="25" fillId="0" borderId="20" xfId="1" applyNumberFormat="1" applyFont="1" applyFill="1" applyBorder="1">
      <alignment vertical="center"/>
    </xf>
    <xf numFmtId="181" fontId="25" fillId="36" borderId="20" xfId="1" applyNumberFormat="1" applyFont="1" applyFill="1" applyBorder="1">
      <alignment vertical="center"/>
    </xf>
    <xf numFmtId="41" fontId="0" fillId="0" borderId="0" xfId="0" applyNumberFormat="1">
      <alignment vertical="center"/>
    </xf>
    <xf numFmtId="181" fontId="29" fillId="0" borderId="20" xfId="0" applyNumberFormat="1" applyFont="1" applyBorder="1" applyAlignment="1">
      <alignment horizontal="right" vertical="center"/>
    </xf>
    <xf numFmtId="181" fontId="0" fillId="0" borderId="20" xfId="1" applyNumberFormat="1" applyFont="1" applyBorder="1">
      <alignment vertical="center"/>
    </xf>
    <xf numFmtId="181" fontId="29" fillId="36" borderId="20" xfId="0" applyNumberFormat="1" applyFont="1" applyFill="1" applyBorder="1" applyAlignment="1">
      <alignment horizontal="right" vertical="center"/>
    </xf>
    <xf numFmtId="181" fontId="0" fillId="0" borderId="20" xfId="1" applyNumberFormat="1" applyFont="1" applyBorder="1" applyAlignment="1">
      <alignment horizontal="right" vertical="center"/>
    </xf>
    <xf numFmtId="0" fontId="0" fillId="36" borderId="26" xfId="0" quotePrefix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center" vertical="center"/>
    </xf>
    <xf numFmtId="0" fontId="23" fillId="33" borderId="22" xfId="0" applyFont="1" applyFill="1" applyBorder="1" applyAlignment="1">
      <alignment horizontal="center" vertical="center"/>
    </xf>
    <xf numFmtId="0" fontId="31" fillId="33" borderId="22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  <xf numFmtId="178" fontId="0" fillId="0" borderId="20" xfId="43" applyNumberFormat="1" applyFont="1" applyFill="1" applyBorder="1" applyAlignment="1">
      <alignment horizontal="right" vertical="center"/>
    </xf>
    <xf numFmtId="182" fontId="25" fillId="0" borderId="20" xfId="1" applyNumberFormat="1" applyFont="1" applyFill="1" applyBorder="1" applyAlignment="1">
      <alignment horizontal="right" vertical="center"/>
    </xf>
    <xf numFmtId="178" fontId="25" fillId="0" borderId="20" xfId="1" applyNumberFormat="1" applyFont="1" applyFill="1" applyBorder="1">
      <alignment vertical="center"/>
    </xf>
    <xf numFmtId="0" fontId="0" fillId="36" borderId="20" xfId="0" quotePrefix="1" applyFill="1" applyBorder="1" applyAlignment="1">
      <alignment vertical="center" wrapText="1"/>
    </xf>
    <xf numFmtId="0" fontId="25" fillId="0" borderId="20" xfId="0" quotePrefix="1" applyFont="1" applyBorder="1" applyAlignment="1">
      <alignment vertical="center" wrapText="1"/>
    </xf>
    <xf numFmtId="181" fontId="32" fillId="0" borderId="20" xfId="1" applyNumberFormat="1" applyFont="1" applyFill="1" applyBorder="1">
      <alignment vertical="center"/>
    </xf>
    <xf numFmtId="0" fontId="22" fillId="0" borderId="23" xfId="0" applyFont="1" applyBorder="1" applyAlignment="1">
      <alignment vertical="center" wrapText="1"/>
    </xf>
    <xf numFmtId="179" fontId="0" fillId="0" borderId="20" xfId="45" applyNumberFormat="1" applyFont="1" applyFill="1" applyBorder="1" applyAlignment="1">
      <alignment vertical="center"/>
    </xf>
    <xf numFmtId="179" fontId="21" fillId="0" borderId="20" xfId="0" applyNumberFormat="1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36" borderId="20" xfId="0" applyFill="1" applyBorder="1" applyAlignment="1">
      <alignment horizontal="left" vertical="center"/>
    </xf>
    <xf numFmtId="178" fontId="0" fillId="36" borderId="20" xfId="0" applyNumberFormat="1" applyFill="1" applyBorder="1" applyAlignment="1">
      <alignment horizontal="right" vertical="center"/>
    </xf>
    <xf numFmtId="0" fontId="23" fillId="33" borderId="22" xfId="0" applyFont="1" applyFill="1" applyBorder="1" applyAlignment="1">
      <alignment horizontal="left" vertical="center"/>
    </xf>
    <xf numFmtId="179" fontId="25" fillId="0" borderId="20" xfId="0" quotePrefix="1" applyNumberFormat="1" applyFont="1" applyBorder="1" applyAlignment="1">
      <alignment horizontal="right" vertical="center"/>
    </xf>
    <xf numFmtId="41" fontId="0" fillId="0" borderId="26" xfId="1" applyFont="1" applyFill="1" applyBorder="1">
      <alignment vertical="center"/>
    </xf>
    <xf numFmtId="179" fontId="32" fillId="0" borderId="25" xfId="1" applyNumberFormat="1" applyFont="1" applyFill="1" applyBorder="1">
      <alignment vertical="center"/>
    </xf>
    <xf numFmtId="179" fontId="21" fillId="0" borderId="23" xfId="0" applyNumberFormat="1" applyFont="1" applyBorder="1">
      <alignment vertical="center"/>
    </xf>
    <xf numFmtId="182" fontId="0" fillId="36" borderId="20" xfId="0" applyNumberFormat="1" applyFill="1" applyBorder="1" applyAlignment="1">
      <alignment horizontal="right" vertical="center"/>
    </xf>
    <xf numFmtId="188" fontId="25" fillId="36" borderId="20" xfId="1" applyNumberFormat="1" applyFont="1" applyFill="1" applyBorder="1">
      <alignment vertical="center"/>
    </xf>
    <xf numFmtId="0" fontId="38" fillId="0" borderId="20" xfId="0" applyFont="1" applyBorder="1">
      <alignment vertical="center"/>
    </xf>
    <xf numFmtId="179" fontId="29" fillId="0" borderId="20" xfId="1" applyNumberFormat="1" applyFont="1" applyFill="1" applyBorder="1" applyAlignment="1">
      <alignment horizontal="right" vertical="center"/>
    </xf>
    <xf numFmtId="184" fontId="25" fillId="0" borderId="20" xfId="0" applyNumberFormat="1" applyFont="1" applyBorder="1">
      <alignment vertical="center"/>
    </xf>
    <xf numFmtId="184" fontId="25" fillId="36" borderId="20" xfId="0" applyNumberFormat="1" applyFont="1" applyFill="1" applyBorder="1">
      <alignment vertical="center"/>
    </xf>
    <xf numFmtId="0" fontId="29" fillId="0" borderId="20" xfId="0" quotePrefix="1" applyFont="1" applyBorder="1" applyAlignment="1">
      <alignment vertical="center" wrapText="1"/>
    </xf>
    <xf numFmtId="0" fontId="29" fillId="0" borderId="20" xfId="0" applyFont="1" applyBorder="1" applyAlignment="1">
      <alignment vertical="center" wrapText="1"/>
    </xf>
    <xf numFmtId="176" fontId="0" fillId="0" borderId="20" xfId="1" applyNumberFormat="1" applyFont="1" applyBorder="1">
      <alignment vertical="center"/>
    </xf>
    <xf numFmtId="176" fontId="25" fillId="36" borderId="26" xfId="1" applyNumberFormat="1" applyFont="1" applyFill="1" applyBorder="1" applyAlignment="1">
      <alignment horizontal="right" vertical="center"/>
    </xf>
    <xf numFmtId="178" fontId="0" fillId="37" borderId="20" xfId="0" applyNumberFormat="1" applyFill="1" applyBorder="1" applyAlignment="1">
      <alignment horizontal="right" vertical="center"/>
    </xf>
    <xf numFmtId="179" fontId="0" fillId="37" borderId="20" xfId="1" applyNumberFormat="1" applyFont="1" applyFill="1" applyBorder="1">
      <alignment vertical="center"/>
    </xf>
    <xf numFmtId="180" fontId="0" fillId="37" borderId="20" xfId="1" applyNumberFormat="1" applyFont="1" applyFill="1" applyBorder="1">
      <alignment vertical="center"/>
    </xf>
    <xf numFmtId="0" fontId="0" fillId="0" borderId="21" xfId="0" applyBorder="1" applyAlignment="1">
      <alignment horizontal="left" vertical="center" indent="1"/>
    </xf>
    <xf numFmtId="0" fontId="20" fillId="33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0" fillId="33" borderId="20" xfId="0" applyFont="1" applyFill="1" applyBorder="1" applyAlignment="1">
      <alignment horizontal="left" vertical="center"/>
    </xf>
    <xf numFmtId="0" fontId="25" fillId="0" borderId="26" xfId="0" quotePrefix="1" applyFont="1" applyBorder="1" applyAlignment="1">
      <alignment horizontal="left" vertical="center" wrapText="1"/>
    </xf>
    <xf numFmtId="186" fontId="0" fillId="36" borderId="20" xfId="0" applyNumberFormat="1" applyFill="1" applyBorder="1" applyAlignment="1">
      <alignment horizontal="right" vertical="center"/>
    </xf>
    <xf numFmtId="0" fontId="0" fillId="33" borderId="25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35" fillId="33" borderId="27" xfId="0" applyFont="1" applyFill="1" applyBorder="1" applyAlignment="1">
      <alignment horizontal="center" vertical="center"/>
    </xf>
    <xf numFmtId="0" fontId="38" fillId="37" borderId="20" xfId="0" applyFont="1" applyFill="1" applyBorder="1">
      <alignment vertical="center"/>
    </xf>
    <xf numFmtId="0" fontId="23" fillId="33" borderId="0" xfId="0" applyFont="1" applyFill="1" applyAlignment="1">
      <alignment horizontal="center" vertical="center"/>
    </xf>
    <xf numFmtId="0" fontId="0" fillId="36" borderId="26" xfId="0" applyFill="1" applyBorder="1" applyAlignment="1">
      <alignment horizontal="center" vertical="center"/>
    </xf>
    <xf numFmtId="41" fontId="0" fillId="36" borderId="26" xfId="1" applyFont="1" applyFill="1" applyBorder="1">
      <alignment vertical="center"/>
    </xf>
    <xf numFmtId="0" fontId="25" fillId="36" borderId="26" xfId="0" applyFont="1" applyFill="1" applyBorder="1">
      <alignment vertical="center"/>
    </xf>
    <xf numFmtId="181" fontId="0" fillId="0" borderId="24" xfId="1" applyNumberFormat="1" applyFont="1" applyFill="1" applyBorder="1">
      <alignment vertical="center"/>
    </xf>
    <xf numFmtId="0" fontId="25" fillId="0" borderId="24" xfId="0" applyFont="1" applyBorder="1">
      <alignment vertical="center"/>
    </xf>
    <xf numFmtId="0" fontId="0" fillId="33" borderId="25" xfId="0" applyFill="1" applyBorder="1">
      <alignment vertical="center"/>
    </xf>
    <xf numFmtId="0" fontId="0" fillId="33" borderId="24" xfId="0" applyFill="1" applyBorder="1">
      <alignment vertical="center"/>
    </xf>
    <xf numFmtId="0" fontId="25" fillId="37" borderId="20" xfId="0" applyFont="1" applyFill="1" applyBorder="1" applyAlignment="1">
      <alignment horizontal="center" vertical="center"/>
    </xf>
    <xf numFmtId="41" fontId="0" fillId="37" borderId="20" xfId="1" applyFont="1" applyFill="1" applyBorder="1">
      <alignment vertical="center"/>
    </xf>
    <xf numFmtId="41" fontId="0" fillId="37" borderId="20" xfId="1" applyFont="1" applyFill="1" applyBorder="1" applyAlignment="1">
      <alignment horizontal="right" vertical="center"/>
    </xf>
    <xf numFmtId="0" fontId="0" fillId="37" borderId="20" xfId="0" quotePrefix="1" applyFill="1" applyBorder="1">
      <alignment vertical="center"/>
    </xf>
    <xf numFmtId="0" fontId="0" fillId="37" borderId="20" xfId="0" applyFill="1" applyBorder="1">
      <alignment vertical="center"/>
    </xf>
    <xf numFmtId="0" fontId="0" fillId="37" borderId="20" xfId="0" applyFill="1" applyBorder="1" applyAlignment="1">
      <alignment horizontal="left" vertical="center"/>
    </xf>
    <xf numFmtId="189" fontId="25" fillId="37" borderId="20" xfId="1" applyNumberFormat="1" applyFont="1" applyFill="1" applyBorder="1">
      <alignment vertical="center"/>
    </xf>
    <xf numFmtId="189" fontId="0" fillId="37" borderId="20" xfId="0" applyNumberFormat="1" applyFill="1" applyBorder="1">
      <alignment vertical="center"/>
    </xf>
    <xf numFmtId="0" fontId="38" fillId="37" borderId="20" xfId="0" applyFont="1" applyFill="1" applyBorder="1" applyAlignment="1">
      <alignment vertical="center" wrapText="1"/>
    </xf>
    <xf numFmtId="179" fontId="0" fillId="37" borderId="20" xfId="1" applyNumberFormat="1" applyFont="1" applyFill="1" applyBorder="1" applyAlignment="1">
      <alignment horizontal="right" vertical="center"/>
    </xf>
    <xf numFmtId="179" fontId="25" fillId="37" borderId="20" xfId="0" applyNumberFormat="1" applyFont="1" applyFill="1" applyBorder="1">
      <alignment vertical="center"/>
    </xf>
    <xf numFmtId="179" fontId="29" fillId="37" borderId="20" xfId="0" applyNumberFormat="1" applyFont="1" applyFill="1" applyBorder="1">
      <alignment vertical="center"/>
    </xf>
    <xf numFmtId="0" fontId="29" fillId="37" borderId="20" xfId="0" quotePrefix="1" applyFont="1" applyFill="1" applyBorder="1">
      <alignment vertical="center"/>
    </xf>
    <xf numFmtId="0" fontId="23" fillId="33" borderId="27" xfId="0" applyFont="1" applyFill="1" applyBorder="1" applyAlignment="1">
      <alignment horizontal="center" vertical="center"/>
    </xf>
    <xf numFmtId="41" fontId="25" fillId="0" borderId="20" xfId="1" applyFont="1" applyBorder="1" applyAlignment="1">
      <alignment horizontal="right" vertical="center"/>
    </xf>
    <xf numFmtId="10" fontId="25" fillId="0" borderId="20" xfId="43" applyNumberFormat="1" applyFont="1" applyBorder="1" applyAlignment="1">
      <alignment horizontal="right" vertical="center"/>
    </xf>
    <xf numFmtId="0" fontId="32" fillId="0" borderId="20" xfId="0" quotePrefix="1" applyFont="1" applyBorder="1">
      <alignment vertical="center"/>
    </xf>
    <xf numFmtId="0" fontId="0" fillId="33" borderId="19" xfId="0" applyFill="1" applyBorder="1">
      <alignment vertical="center"/>
    </xf>
    <xf numFmtId="43" fontId="0" fillId="0" borderId="20" xfId="1" applyNumberFormat="1" applyFont="1" applyFill="1" applyBorder="1">
      <alignment vertical="center"/>
    </xf>
    <xf numFmtId="9" fontId="0" fillId="0" borderId="0" xfId="43" applyFont="1">
      <alignment vertical="center"/>
    </xf>
    <xf numFmtId="0" fontId="0" fillId="37" borderId="18" xfId="0" applyFill="1" applyBorder="1" applyAlignment="1">
      <alignment horizontal="center" vertical="center"/>
    </xf>
    <xf numFmtId="0" fontId="0" fillId="37" borderId="18" xfId="0" applyFill="1" applyBorder="1" applyAlignment="1">
      <alignment horizontal="left" vertical="center"/>
    </xf>
    <xf numFmtId="0" fontId="0" fillId="37" borderId="18" xfId="0" applyFill="1" applyBorder="1">
      <alignment vertical="center"/>
    </xf>
    <xf numFmtId="0" fontId="29" fillId="0" borderId="20" xfId="0" applyFont="1" applyBorder="1" applyAlignment="1">
      <alignment horizontal="left" vertical="center" indent="2"/>
    </xf>
    <xf numFmtId="41" fontId="29" fillId="36" borderId="26" xfId="1" applyFont="1" applyFill="1" applyBorder="1">
      <alignment vertical="center"/>
    </xf>
    <xf numFmtId="0" fontId="0" fillId="36" borderId="26" xfId="0" quotePrefix="1" applyFill="1" applyBorder="1">
      <alignment vertical="center"/>
    </xf>
    <xf numFmtId="41" fontId="25" fillId="36" borderId="20" xfId="1" applyFont="1" applyFill="1" applyBorder="1" applyAlignment="1">
      <alignment horizontal="right" vertical="center"/>
    </xf>
    <xf numFmtId="0" fontId="0" fillId="33" borderId="28" xfId="0" applyFill="1" applyBorder="1">
      <alignment vertical="center"/>
    </xf>
    <xf numFmtId="0" fontId="22" fillId="37" borderId="20" xfId="0" quotePrefix="1" applyFont="1" applyFill="1" applyBorder="1" applyAlignment="1">
      <alignment vertical="center" wrapText="1"/>
    </xf>
    <xf numFmtId="187" fontId="25" fillId="0" borderId="20" xfId="0" applyNumberFormat="1" applyFont="1" applyBorder="1">
      <alignment vertical="center"/>
    </xf>
    <xf numFmtId="188" fontId="0" fillId="0" borderId="20" xfId="1" applyNumberFormat="1" applyFont="1" applyFill="1" applyBorder="1">
      <alignment vertical="center"/>
    </xf>
    <xf numFmtId="179" fontId="29" fillId="36" borderId="20" xfId="0" applyNumberFormat="1" applyFont="1" applyFill="1" applyBorder="1">
      <alignment vertical="center"/>
    </xf>
    <xf numFmtId="179" fontId="0" fillId="37" borderId="20" xfId="1" applyNumberFormat="1" applyFont="1" applyFill="1" applyBorder="1" applyAlignment="1">
      <alignment vertical="center"/>
    </xf>
    <xf numFmtId="0" fontId="0" fillId="37" borderId="22" xfId="0" applyFill="1" applyBorder="1" applyAlignment="1">
      <alignment horizontal="left" vertical="center" indent="1"/>
    </xf>
    <xf numFmtId="178" fontId="25" fillId="37" borderId="20" xfId="0" quotePrefix="1" applyNumberFormat="1" applyFont="1" applyFill="1" applyBorder="1" applyAlignment="1">
      <alignment horizontal="right" vertical="center"/>
    </xf>
    <xf numFmtId="0" fontId="25" fillId="0" borderId="20" xfId="0" quotePrefix="1" applyFont="1" applyBorder="1" applyAlignment="1">
      <alignment horizontal="left" vertical="center" indent="2"/>
    </xf>
    <xf numFmtId="0" fontId="21" fillId="36" borderId="22" xfId="0" applyFont="1" applyFill="1" applyBorder="1" applyAlignment="1">
      <alignment horizontal="center" vertical="center"/>
    </xf>
    <xf numFmtId="0" fontId="0" fillId="36" borderId="20" xfId="0" quotePrefix="1" applyFill="1" applyBorder="1">
      <alignment vertical="center"/>
    </xf>
    <xf numFmtId="41" fontId="25" fillId="0" borderId="20" xfId="1" applyFont="1" applyBorder="1">
      <alignment vertical="center"/>
    </xf>
    <xf numFmtId="181" fontId="25" fillId="0" borderId="20" xfId="0" applyNumberFormat="1" applyFont="1" applyBorder="1">
      <alignment vertical="center"/>
    </xf>
    <xf numFmtId="41" fontId="25" fillId="0" borderId="26" xfId="1" applyFont="1" applyBorder="1">
      <alignment vertical="center"/>
    </xf>
    <xf numFmtId="41" fontId="25" fillId="36" borderId="24" xfId="1" applyFont="1" applyFill="1" applyBorder="1">
      <alignment vertical="center"/>
    </xf>
    <xf numFmtId="1" fontId="25" fillId="0" borderId="20" xfId="0" applyNumberFormat="1" applyFont="1" applyBorder="1">
      <alignment vertical="center"/>
    </xf>
    <xf numFmtId="179" fontId="25" fillId="36" borderId="24" xfId="1" applyNumberFormat="1" applyFont="1" applyFill="1" applyBorder="1">
      <alignment vertical="center"/>
    </xf>
    <xf numFmtId="181" fontId="25" fillId="36" borderId="20" xfId="0" applyNumberFormat="1" applyFont="1" applyFill="1" applyBorder="1">
      <alignment vertical="center"/>
    </xf>
    <xf numFmtId="181" fontId="25" fillId="36" borderId="24" xfId="0" applyNumberFormat="1" applyFont="1" applyFill="1" applyBorder="1">
      <alignment vertical="center"/>
    </xf>
    <xf numFmtId="181" fontId="25" fillId="0" borderId="20" xfId="0" applyNumberFormat="1" applyFont="1" applyBorder="1" applyAlignment="1">
      <alignment horizontal="right" vertical="center"/>
    </xf>
    <xf numFmtId="0" fontId="25" fillId="0" borderId="20" xfId="0" quotePrefix="1" applyFont="1" applyBorder="1" applyAlignment="1">
      <alignment horizontal="left" vertical="center"/>
    </xf>
    <xf numFmtId="41" fontId="0" fillId="0" borderId="20" xfId="1" applyNumberFormat="1" applyFont="1" applyFill="1" applyBorder="1">
      <alignment vertical="center"/>
    </xf>
    <xf numFmtId="41" fontId="0" fillId="36" borderId="20" xfId="1" applyNumberFormat="1" applyFont="1" applyFill="1" applyBorder="1">
      <alignment vertical="center"/>
    </xf>
    <xf numFmtId="0" fontId="25" fillId="37" borderId="20" xfId="0" quotePrefix="1" applyFont="1" applyFill="1" applyBorder="1" applyAlignment="1">
      <alignment vertical="center" wrapText="1"/>
    </xf>
    <xf numFmtId="0" fontId="19" fillId="33" borderId="20" xfId="0" applyFont="1" applyFill="1" applyBorder="1">
      <alignment vertical="center"/>
    </xf>
    <xf numFmtId="0" fontId="19" fillId="33" borderId="22" xfId="0" applyFont="1" applyFill="1" applyBorder="1">
      <alignment vertical="center"/>
    </xf>
    <xf numFmtId="0" fontId="19" fillId="33" borderId="22" xfId="0" applyFont="1" applyFill="1" applyBorder="1" applyAlignment="1">
      <alignment horizontal="left" vertical="center"/>
    </xf>
    <xf numFmtId="0" fontId="25" fillId="36" borderId="26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78" fontId="25" fillId="0" borderId="20" xfId="0" applyNumberFormat="1" applyFont="1" applyBorder="1" applyAlignment="1">
      <alignment horizontal="center" vertical="center"/>
    </xf>
    <xf numFmtId="178" fontId="25" fillId="37" borderId="20" xfId="0" applyNumberFormat="1" applyFont="1" applyFill="1" applyBorder="1" applyAlignment="1">
      <alignment horizontal="center" vertical="center"/>
    </xf>
    <xf numFmtId="0" fontId="25" fillId="37" borderId="20" xfId="0" quotePrefix="1" applyFont="1" applyFill="1" applyBorder="1">
      <alignment vertical="center"/>
    </xf>
    <xf numFmtId="0" fontId="29" fillId="0" borderId="20" xfId="0" quotePrefix="1" applyFont="1" applyBorder="1">
      <alignment vertical="center"/>
    </xf>
    <xf numFmtId="41" fontId="25" fillId="0" borderId="20" xfId="1" applyNumberFormat="1" applyFont="1" applyFill="1" applyBorder="1">
      <alignment vertical="center"/>
    </xf>
    <xf numFmtId="176" fontId="29" fillId="0" borderId="20" xfId="1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0" fillId="33" borderId="32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25" fillId="0" borderId="26" xfId="0" applyFont="1" applyBorder="1" applyAlignment="1">
      <alignment horizontal="left" vertical="center" indent="1"/>
    </xf>
    <xf numFmtId="0" fontId="25" fillId="0" borderId="25" xfId="0" applyFont="1" applyBorder="1" applyAlignment="1">
      <alignment horizontal="left" vertical="center" indent="1"/>
    </xf>
    <xf numFmtId="0" fontId="25" fillId="0" borderId="24" xfId="0" applyFont="1" applyBorder="1" applyAlignment="1">
      <alignment horizontal="left" vertical="center" indent="1"/>
    </xf>
    <xf numFmtId="0" fontId="24" fillId="34" borderId="21" xfId="0" applyFont="1" applyFill="1" applyBorder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24" fillId="35" borderId="21" xfId="0" applyFont="1" applyFill="1" applyBorder="1" applyAlignment="1">
      <alignment horizontal="center" vertical="center"/>
    </xf>
    <xf numFmtId="0" fontId="24" fillId="35" borderId="22" xfId="0" applyFont="1" applyFill="1" applyBorder="1" applyAlignment="1">
      <alignment horizontal="center" vertical="center"/>
    </xf>
    <xf numFmtId="0" fontId="24" fillId="35" borderId="23" xfId="0" applyFont="1" applyFill="1" applyBorder="1" applyAlignment="1">
      <alignment horizontal="center" vertical="center"/>
    </xf>
    <xf numFmtId="0" fontId="20" fillId="33" borderId="32" xfId="0" applyFont="1" applyFill="1" applyBorder="1" applyAlignment="1">
      <alignment horizontal="center" vertical="center"/>
    </xf>
    <xf numFmtId="0" fontId="20" fillId="33" borderId="31" xfId="0" applyFont="1" applyFill="1" applyBorder="1" applyAlignment="1">
      <alignment horizontal="center" vertical="center"/>
    </xf>
    <xf numFmtId="0" fontId="20" fillId="33" borderId="30" xfId="0" applyFont="1" applyFill="1" applyBorder="1" applyAlignment="1">
      <alignment horizontal="center" vertical="center"/>
    </xf>
    <xf numFmtId="0" fontId="0" fillId="33" borderId="19" xfId="0" applyFill="1" applyBorder="1" applyAlignment="1">
      <alignment horizontal="center" vertical="center"/>
    </xf>
    <xf numFmtId="0" fontId="0" fillId="33" borderId="27" xfId="0" applyFill="1" applyBorder="1" applyAlignment="1">
      <alignment horizontal="center" vertical="center"/>
    </xf>
    <xf numFmtId="0" fontId="29" fillId="37" borderId="21" xfId="0" applyFont="1" applyFill="1" applyBorder="1" applyAlignment="1">
      <alignment horizontal="left" vertical="center" indent="1"/>
    </xf>
    <xf numFmtId="0" fontId="29" fillId="37" borderId="23" xfId="0" applyFont="1" applyFill="1" applyBorder="1" applyAlignment="1">
      <alignment horizontal="left" vertical="center" indent="1"/>
    </xf>
    <xf numFmtId="0" fontId="0" fillId="33" borderId="24" xfId="0" applyFill="1" applyBorder="1" applyAlignment="1">
      <alignment horizontal="center" vertical="center"/>
    </xf>
    <xf numFmtId="0" fontId="0" fillId="37" borderId="19" xfId="0" applyFill="1" applyBorder="1" applyAlignment="1">
      <alignment horizontal="left" vertical="center" indent="1"/>
    </xf>
    <xf numFmtId="0" fontId="0" fillId="37" borderId="29" xfId="0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20" fillId="33" borderId="19" xfId="0" applyFont="1" applyFill="1" applyBorder="1" applyAlignment="1">
      <alignment horizontal="center" vertical="center"/>
    </xf>
    <xf numFmtId="0" fontId="20" fillId="33" borderId="25" xfId="0" applyFont="1" applyFill="1" applyBorder="1" applyAlignment="1">
      <alignment horizontal="center" vertical="center"/>
    </xf>
    <xf numFmtId="0" fontId="20" fillId="33" borderId="24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33" borderId="25" xfId="0" applyFill="1" applyBorder="1" applyAlignment="1">
      <alignment horizontal="center" vertical="center"/>
    </xf>
    <xf numFmtId="0" fontId="0" fillId="0" borderId="29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19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 indent="1"/>
    </xf>
    <xf numFmtId="0" fontId="24" fillId="34" borderId="22" xfId="0" applyFont="1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25" fillId="0" borderId="21" xfId="0" applyFont="1" applyBorder="1" applyAlignment="1">
      <alignment horizontal="left" vertical="center" indent="1"/>
    </xf>
    <xf numFmtId="0" fontId="25" fillId="0" borderId="23" xfId="0" applyFont="1" applyBorder="1" applyAlignment="1">
      <alignment horizontal="left" vertical="center" indent="1"/>
    </xf>
    <xf numFmtId="0" fontId="14" fillId="33" borderId="19" xfId="0" applyFont="1" applyFill="1" applyBorder="1" applyAlignment="1">
      <alignment horizontal="center" vertical="center"/>
    </xf>
    <xf numFmtId="0" fontId="14" fillId="33" borderId="25" xfId="0" applyFont="1" applyFill="1" applyBorder="1" applyAlignment="1">
      <alignment horizontal="center" vertical="center"/>
    </xf>
    <xf numFmtId="0" fontId="14" fillId="33" borderId="24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vertical="center" indent="1"/>
    </xf>
    <xf numFmtId="0" fontId="25" fillId="0" borderId="29" xfId="0" applyFont="1" applyBorder="1" applyAlignment="1">
      <alignment horizontal="left" vertical="center" indent="1"/>
    </xf>
    <xf numFmtId="0" fontId="25" fillId="0" borderId="27" xfId="0" applyFont="1" applyBorder="1" applyAlignment="1">
      <alignment horizontal="left" vertical="center" indent="1"/>
    </xf>
    <xf numFmtId="0" fontId="25" fillId="0" borderId="31" xfId="0" applyFont="1" applyBorder="1" applyAlignment="1">
      <alignment horizontal="left" vertical="center" indent="1"/>
    </xf>
    <xf numFmtId="0" fontId="25" fillId="0" borderId="28" xfId="0" applyFont="1" applyBorder="1" applyAlignment="1">
      <alignment horizontal="left" vertical="center" indent="1"/>
    </xf>
    <xf numFmtId="0" fontId="25" fillId="0" borderId="30" xfId="0" applyFont="1" applyBorder="1" applyAlignment="1">
      <alignment horizontal="left" vertical="center" indent="1"/>
    </xf>
    <xf numFmtId="0" fontId="38" fillId="0" borderId="27" xfId="0" applyFont="1" applyBorder="1" applyAlignment="1">
      <alignment horizontal="left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24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left" vertical="center"/>
    </xf>
    <xf numFmtId="0" fontId="20" fillId="33" borderId="23" xfId="0" applyFont="1" applyFill="1" applyBorder="1" applyAlignment="1">
      <alignment horizontal="left" vertical="center"/>
    </xf>
    <xf numFmtId="0" fontId="25" fillId="0" borderId="26" xfId="0" quotePrefix="1" applyFont="1" applyBorder="1" applyAlignment="1">
      <alignment horizontal="left" vertical="center"/>
    </xf>
    <xf numFmtId="0" fontId="25" fillId="0" borderId="25" xfId="0" quotePrefix="1" applyFont="1" applyBorder="1" applyAlignment="1">
      <alignment horizontal="left" vertical="center"/>
    </xf>
    <xf numFmtId="0" fontId="25" fillId="0" borderId="24" xfId="0" quotePrefix="1" applyFont="1" applyBorder="1" applyAlignment="1">
      <alignment horizontal="left" vertical="center"/>
    </xf>
    <xf numFmtId="0" fontId="32" fillId="0" borderId="22" xfId="0" applyFont="1" applyBorder="1" applyAlignment="1">
      <alignment horizontal="left" vertical="center" indent="1"/>
    </xf>
    <xf numFmtId="0" fontId="32" fillId="0" borderId="23" xfId="0" applyFont="1" applyBorder="1" applyAlignment="1">
      <alignment horizontal="left" vertical="center" indent="1"/>
    </xf>
    <xf numFmtId="0" fontId="0" fillId="33" borderId="21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29" fillId="0" borderId="22" xfId="0" applyFont="1" applyBorder="1" applyAlignment="1">
      <alignment horizontal="left" vertical="center" indent="1"/>
    </xf>
    <xf numFmtId="0" fontId="29" fillId="0" borderId="23" xfId="0" applyFont="1" applyBorder="1" applyAlignment="1">
      <alignment horizontal="left" vertical="center" indent="1"/>
    </xf>
    <xf numFmtId="0" fontId="0" fillId="33" borderId="20" xfId="0" applyFill="1" applyBorder="1" applyAlignment="1">
      <alignment horizontal="center" vertical="center"/>
    </xf>
    <xf numFmtId="9" fontId="23" fillId="33" borderId="22" xfId="43" applyFont="1" applyFill="1" applyBorder="1" applyAlignment="1">
      <alignment horizontal="left" vertical="center"/>
    </xf>
    <xf numFmtId="9" fontId="23" fillId="33" borderId="23" xfId="43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 indent="1"/>
    </xf>
    <xf numFmtId="178" fontId="0" fillId="37" borderId="21" xfId="0" applyNumberFormat="1" applyFill="1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5" fillId="37" borderId="20" xfId="0" applyFont="1" applyFill="1" applyBorder="1" applyAlignment="1">
      <alignment horizontal="left" vertical="center" indent="1"/>
    </xf>
    <xf numFmtId="0" fontId="23" fillId="33" borderId="23" xfId="0" applyFont="1" applyFill="1" applyBorder="1" applyAlignment="1">
      <alignment horizontal="left" vertical="center"/>
    </xf>
    <xf numFmtId="0" fontId="23" fillId="33" borderId="20" xfId="0" applyFont="1" applyFill="1" applyBorder="1" applyAlignment="1">
      <alignment horizontal="left" vertical="center"/>
    </xf>
    <xf numFmtId="178" fontId="0" fillId="37" borderId="26" xfId="0" applyNumberFormat="1" applyFill="1" applyBorder="1" applyAlignment="1">
      <alignment horizontal="left" vertical="center" indent="1"/>
    </xf>
    <xf numFmtId="178" fontId="0" fillId="37" borderId="25" xfId="0" applyNumberFormat="1" applyFill="1" applyBorder="1" applyAlignment="1">
      <alignment horizontal="left" vertical="center" indent="1"/>
    </xf>
    <xf numFmtId="178" fontId="0" fillId="37" borderId="24" xfId="0" applyNumberFormat="1" applyFill="1" applyBorder="1" applyAlignment="1">
      <alignment horizontal="left" vertical="center" indent="1"/>
    </xf>
    <xf numFmtId="0" fontId="25" fillId="0" borderId="26" xfId="0" quotePrefix="1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3" fillId="33" borderId="22" xfId="0" applyFont="1" applyFill="1" applyBorder="1" applyAlignment="1">
      <alignment horizontal="left" vertical="center"/>
    </xf>
    <xf numFmtId="0" fontId="25" fillId="37" borderId="21" xfId="0" applyFont="1" applyFill="1" applyBorder="1" applyAlignment="1">
      <alignment horizontal="left" vertical="center" indent="1"/>
    </xf>
    <xf numFmtId="0" fontId="25" fillId="37" borderId="23" xfId="0" applyFont="1" applyFill="1" applyBorder="1" applyAlignment="1">
      <alignment horizontal="left" vertical="center" indent="1"/>
    </xf>
    <xf numFmtId="178" fontId="0" fillId="37" borderId="26" xfId="1" quotePrefix="1" applyNumberFormat="1" applyFont="1" applyFill="1" applyBorder="1" applyAlignment="1">
      <alignment horizontal="right" vertical="center"/>
    </xf>
    <xf numFmtId="178" fontId="0" fillId="37" borderId="24" xfId="1" applyNumberFormat="1" applyFont="1" applyFill="1" applyBorder="1" applyAlignment="1">
      <alignment horizontal="right" vertical="center"/>
    </xf>
    <xf numFmtId="178" fontId="0" fillId="37" borderId="25" xfId="1" applyNumberFormat="1" applyFont="1" applyFill="1" applyBorder="1" applyAlignment="1">
      <alignment horizontal="right" vertical="center"/>
    </xf>
    <xf numFmtId="0" fontId="25" fillId="37" borderId="26" xfId="0" quotePrefix="1" applyFont="1" applyFill="1" applyBorder="1" applyAlignment="1">
      <alignment horizontal="left" vertical="center"/>
    </xf>
    <xf numFmtId="0" fontId="25" fillId="37" borderId="25" xfId="0" applyFont="1" applyFill="1" applyBorder="1" applyAlignment="1">
      <alignment horizontal="left" vertical="center"/>
    </xf>
    <xf numFmtId="0" fontId="25" fillId="37" borderId="24" xfId="0" applyFont="1" applyFill="1" applyBorder="1" applyAlignment="1">
      <alignment horizontal="left" vertical="center"/>
    </xf>
    <xf numFmtId="0" fontId="25" fillId="0" borderId="20" xfId="0" applyFont="1" applyBorder="1" applyAlignment="1">
      <alignment horizontal="left" vertical="center" indent="1"/>
    </xf>
    <xf numFmtId="0" fontId="21" fillId="33" borderId="19" xfId="0" applyFont="1" applyFill="1" applyBorder="1" applyAlignment="1">
      <alignment horizontal="center" vertical="center"/>
    </xf>
    <xf numFmtId="0" fontId="21" fillId="33" borderId="24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left" vertical="center"/>
    </xf>
    <xf numFmtId="0" fontId="24" fillId="35" borderId="20" xfId="0" applyFont="1" applyFill="1" applyBorder="1" applyAlignment="1">
      <alignment horizontal="center" vertical="center"/>
    </xf>
    <xf numFmtId="0" fontId="21" fillId="3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37" borderId="22" xfId="0" applyFill="1" applyBorder="1" applyAlignment="1">
      <alignment horizontal="left" vertical="center" indent="1"/>
    </xf>
    <xf numFmtId="0" fontId="0" fillId="37" borderId="23" xfId="0" applyFill="1" applyBorder="1" applyAlignment="1">
      <alignment horizontal="left" vertical="center" indent="1"/>
    </xf>
    <xf numFmtId="0" fontId="0" fillId="37" borderId="20" xfId="0" applyFill="1" applyBorder="1" applyAlignment="1">
      <alignment horizontal="left" vertical="center" indent="1"/>
    </xf>
    <xf numFmtId="0" fontId="32" fillId="0" borderId="21" xfId="0" applyFont="1" applyBorder="1" applyAlignment="1">
      <alignment horizontal="left" vertical="center" indent="1"/>
    </xf>
    <xf numFmtId="0" fontId="29" fillId="37" borderId="26" xfId="0" quotePrefix="1" applyFont="1" applyFill="1" applyBorder="1" applyAlignment="1">
      <alignment horizontal="left" vertical="center"/>
    </xf>
    <xf numFmtId="0" fontId="29" fillId="37" borderId="24" xfId="0" quotePrefix="1" applyFont="1" applyFill="1" applyBorder="1" applyAlignment="1">
      <alignment horizontal="left" vertical="center"/>
    </xf>
    <xf numFmtId="0" fontId="0" fillId="33" borderId="28" xfId="0" applyFill="1" applyBorder="1" applyAlignment="1">
      <alignment horizontal="center" vertical="center"/>
    </xf>
    <xf numFmtId="0" fontId="0" fillId="37" borderId="27" xfId="0" applyFill="1" applyBorder="1" applyAlignment="1">
      <alignment horizontal="left" vertical="center" indent="1"/>
    </xf>
    <xf numFmtId="0" fontId="0" fillId="37" borderId="31" xfId="0" applyFill="1" applyBorder="1" applyAlignment="1">
      <alignment horizontal="left" vertical="center" indent="1"/>
    </xf>
    <xf numFmtId="0" fontId="0" fillId="37" borderId="28" xfId="0" applyFill="1" applyBorder="1" applyAlignment="1">
      <alignment horizontal="left" vertical="center" indent="1"/>
    </xf>
    <xf numFmtId="0" fontId="0" fillId="37" borderId="30" xfId="0" applyFill="1" applyBorder="1" applyAlignment="1">
      <alignment horizontal="left" vertical="center" indent="1"/>
    </xf>
    <xf numFmtId="178" fontId="0" fillId="0" borderId="20" xfId="0" applyNumberFormat="1" applyBorder="1" applyAlignment="1">
      <alignment horizontal="left" vertical="center" indent="1"/>
    </xf>
    <xf numFmtId="178" fontId="0" fillId="37" borderId="20" xfId="0" applyNumberFormat="1" applyFill="1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23" fillId="33" borderId="33" xfId="0" applyFont="1" applyFill="1" applyBorder="1" applyAlignment="1">
      <alignment horizontal="left" vertical="center"/>
    </xf>
    <xf numFmtId="0" fontId="23" fillId="33" borderId="30" xfId="0" applyFont="1" applyFill="1" applyBorder="1" applyAlignment="1">
      <alignment horizontal="left" vertical="center"/>
    </xf>
    <xf numFmtId="179" fontId="0" fillId="37" borderId="26" xfId="1" quotePrefix="1" applyNumberFormat="1" applyFont="1" applyFill="1" applyBorder="1" applyAlignment="1">
      <alignment horizontal="right" vertical="center"/>
    </xf>
    <xf numFmtId="179" fontId="0" fillId="37" borderId="25" xfId="1" applyNumberFormat="1" applyFont="1" applyFill="1" applyBorder="1" applyAlignment="1">
      <alignment horizontal="right" vertical="center"/>
    </xf>
    <xf numFmtId="179" fontId="0" fillId="37" borderId="24" xfId="1" applyNumberFormat="1" applyFont="1" applyFill="1" applyBorder="1" applyAlignment="1">
      <alignment horizontal="right" vertical="center"/>
    </xf>
    <xf numFmtId="0" fontId="29" fillId="37" borderId="25" xfId="0" applyFont="1" applyFill="1" applyBorder="1" applyAlignment="1">
      <alignment horizontal="left" vertical="center"/>
    </xf>
    <xf numFmtId="0" fontId="29" fillId="37" borderId="24" xfId="0" applyFont="1" applyFill="1" applyBorder="1" applyAlignment="1">
      <alignment horizontal="left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23" fillId="33" borderId="30" xfId="0" applyFont="1" applyFill="1" applyBorder="1" applyAlignment="1">
      <alignment horizontal="center" vertical="center"/>
    </xf>
    <xf numFmtId="0" fontId="0" fillId="37" borderId="26" xfId="0" quotePrefix="1" applyFill="1" applyBorder="1" applyAlignment="1">
      <alignment horizontal="right" vertical="center"/>
    </xf>
    <xf numFmtId="0" fontId="0" fillId="37" borderId="25" xfId="0" applyFill="1" applyBorder="1" applyAlignment="1">
      <alignment horizontal="right" vertical="center"/>
    </xf>
    <xf numFmtId="0" fontId="0" fillId="37" borderId="24" xfId="0" applyFill="1" applyBorder="1" applyAlignment="1">
      <alignment horizontal="right" vertical="center"/>
    </xf>
    <xf numFmtId="178" fontId="25" fillId="37" borderId="26" xfId="0" quotePrefix="1" applyNumberFormat="1" applyFont="1" applyFill="1" applyBorder="1" applyAlignment="1">
      <alignment horizontal="right" vertical="center"/>
    </xf>
    <xf numFmtId="178" fontId="25" fillId="37" borderId="24" xfId="0" applyNumberFormat="1" applyFont="1" applyFill="1" applyBorder="1" applyAlignment="1">
      <alignment horizontal="right" vertical="center"/>
    </xf>
    <xf numFmtId="0" fontId="23" fillId="33" borderId="0" xfId="0" applyFont="1" applyFill="1" applyAlignment="1">
      <alignment horizontal="center" vertical="center"/>
    </xf>
    <xf numFmtId="0" fontId="23" fillId="33" borderId="33" xfId="0" applyFont="1" applyFill="1" applyBorder="1" applyAlignment="1">
      <alignment horizontal="center" vertical="center"/>
    </xf>
    <xf numFmtId="0" fontId="29" fillId="0" borderId="26" xfId="0" quotePrefix="1" applyFont="1" applyBorder="1" applyAlignment="1">
      <alignment horizontal="left" vertical="center"/>
    </xf>
    <xf numFmtId="0" fontId="29" fillId="0" borderId="25" xfId="0" quotePrefix="1" applyFont="1" applyBorder="1" applyAlignment="1">
      <alignment horizontal="left" vertical="center"/>
    </xf>
    <xf numFmtId="0" fontId="29" fillId="0" borderId="24" xfId="0" quotePrefix="1" applyFont="1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25" xfId="0" quotePrefix="1" applyBorder="1" applyAlignment="1">
      <alignment horizontal="left" vertical="center"/>
    </xf>
    <xf numFmtId="0" fontId="0" fillId="0" borderId="24" xfId="0" quotePrefix="1" applyBorder="1" applyAlignment="1">
      <alignment horizontal="left" vertical="center"/>
    </xf>
    <xf numFmtId="0" fontId="24" fillId="34" borderId="19" xfId="0" applyFont="1" applyFill="1" applyBorder="1" applyAlignment="1">
      <alignment horizontal="center" vertical="center"/>
    </xf>
    <xf numFmtId="0" fontId="35" fillId="33" borderId="26" xfId="0" applyFont="1" applyFill="1" applyBorder="1" applyAlignment="1">
      <alignment horizontal="center" vertical="center"/>
    </xf>
    <xf numFmtId="0" fontId="35" fillId="33" borderId="25" xfId="0" applyFont="1" applyFill="1" applyBorder="1" applyAlignment="1">
      <alignment horizontal="center" vertical="center"/>
    </xf>
    <xf numFmtId="0" fontId="35" fillId="33" borderId="19" xfId="0" applyFont="1" applyFill="1" applyBorder="1" applyAlignment="1">
      <alignment horizontal="center" vertical="center"/>
    </xf>
    <xf numFmtId="0" fontId="35" fillId="33" borderId="24" xfId="0" applyFont="1" applyFill="1" applyBorder="1" applyAlignment="1">
      <alignment horizontal="center" vertical="center"/>
    </xf>
    <xf numFmtId="0" fontId="20" fillId="33" borderId="33" xfId="0" applyFont="1" applyFill="1" applyBorder="1" applyAlignment="1">
      <alignment horizontal="left" vertical="center"/>
    </xf>
    <xf numFmtId="0" fontId="20" fillId="33" borderId="30" xfId="0" applyFont="1" applyFill="1" applyBorder="1" applyAlignment="1">
      <alignment horizontal="left" vertical="center"/>
    </xf>
    <xf numFmtId="0" fontId="0" fillId="37" borderId="21" xfId="0" applyFill="1" applyBorder="1" applyAlignment="1">
      <alignment horizontal="left" vertical="center" indent="1"/>
    </xf>
    <xf numFmtId="0" fontId="0" fillId="37" borderId="26" xfId="0" quotePrefix="1" applyFill="1" applyBorder="1" applyAlignment="1">
      <alignment horizontal="left" vertical="center"/>
    </xf>
    <xf numFmtId="0" fontId="0" fillId="37" borderId="25" xfId="0" applyFill="1" applyBorder="1" applyAlignment="1">
      <alignment horizontal="left" vertical="center"/>
    </xf>
    <xf numFmtId="0" fontId="0" fillId="37" borderId="24" xfId="0" applyFill="1" applyBorder="1" applyAlignment="1">
      <alignment horizontal="left" vertical="center"/>
    </xf>
  </cellXfs>
  <cellStyles count="46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백분율" xfId="43" builtinId="5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통화 [0]" xfId="45" builtinId="7"/>
    <cellStyle name="표준" xfId="0" builtinId="0"/>
    <cellStyle name="표준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2613772</xdr:colOff>
      <xdr:row>30</xdr:row>
      <xdr:rowOff>208986</xdr:rowOff>
    </xdr:from>
    <xdr:to>
      <xdr:col>7</xdr:col>
      <xdr:colOff>1161393</xdr:colOff>
      <xdr:row>31</xdr:row>
      <xdr:rowOff>210067</xdr:rowOff>
    </xdr:to>
    <xdr:pic>
      <xdr:nvPicPr>
        <xdr:cNvPr id="2" name="그림 1" descr="https://www.kpic.co.kr/images/logo/kpic_logo_type1_500px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831" y="6092074"/>
          <a:ext cx="2955567" cy="419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481853</xdr:colOff>
      <xdr:row>3</xdr:row>
      <xdr:rowOff>179295</xdr:rowOff>
    </xdr:from>
    <xdr:to>
      <xdr:col>24</xdr:col>
      <xdr:colOff>210158</xdr:colOff>
      <xdr:row>27</xdr:row>
      <xdr:rowOff>130807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8976780-BA5C-41AA-BBBE-C8B3003B9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70378" y="1188945"/>
          <a:ext cx="10007685" cy="5885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B1:K33"/>
  <sheetViews>
    <sheetView showGridLines="0" tabSelected="1" topLeftCell="B1" zoomScale="85" zoomScaleNormal="85" workbookViewId="0">
      <selection activeCell="B3" sqref="B3:K3"/>
    </sheetView>
  </sheetViews>
  <sheetFormatPr defaultRowHeight="16.5"/>
  <cols>
    <col min="2" max="2" width="15.5" customWidth="1"/>
    <col min="3" max="3" width="4.375" customWidth="1"/>
    <col min="4" max="4" width="53.25" customWidth="1"/>
    <col min="5" max="5" width="4.375" customWidth="1"/>
    <col min="6" max="6" width="53.25" customWidth="1"/>
    <col min="7" max="7" width="4.375" customWidth="1"/>
    <col min="8" max="8" width="63" bestFit="1" customWidth="1"/>
    <col min="9" max="9" width="4.375" customWidth="1"/>
    <col min="10" max="10" width="53.25" customWidth="1"/>
    <col min="11" max="11" width="15.5" customWidth="1"/>
  </cols>
  <sheetData>
    <row r="1" spans="2:11" ht="17.25" thickBot="1"/>
    <row r="2" spans="2:11">
      <c r="B2" s="3"/>
      <c r="C2" s="4"/>
      <c r="D2" s="4"/>
      <c r="E2" s="4"/>
      <c r="F2" s="4"/>
      <c r="G2" s="4"/>
      <c r="H2" s="4"/>
      <c r="I2" s="4"/>
      <c r="J2" s="4"/>
      <c r="K2" s="5"/>
    </row>
    <row r="3" spans="2:11" ht="26.25">
      <c r="B3" s="250" t="s">
        <v>444</v>
      </c>
      <c r="C3" s="251"/>
      <c r="D3" s="251"/>
      <c r="E3" s="251"/>
      <c r="F3" s="251"/>
      <c r="G3" s="251"/>
      <c r="H3" s="251"/>
      <c r="I3" s="251"/>
      <c r="J3" s="251"/>
      <c r="K3" s="252"/>
    </row>
    <row r="4" spans="2:11">
      <c r="B4" s="6"/>
      <c r="K4" s="7"/>
    </row>
    <row r="5" spans="2:11">
      <c r="B5" s="6"/>
      <c r="C5" s="253" t="s">
        <v>28</v>
      </c>
      <c r="D5" s="253"/>
      <c r="E5" s="253" t="s">
        <v>26</v>
      </c>
      <c r="F5" s="253"/>
      <c r="G5" s="253" t="s">
        <v>25</v>
      </c>
      <c r="H5" s="253"/>
      <c r="I5" s="253" t="s">
        <v>27</v>
      </c>
      <c r="J5" s="253"/>
      <c r="K5" s="7"/>
    </row>
    <row r="6" spans="2:11">
      <c r="B6" s="6"/>
      <c r="C6" s="10">
        <v>1</v>
      </c>
      <c r="D6" s="11" t="s">
        <v>29</v>
      </c>
      <c r="E6" s="10">
        <v>1</v>
      </c>
      <c r="F6" s="11" t="s">
        <v>31</v>
      </c>
      <c r="G6" s="10">
        <v>1</v>
      </c>
      <c r="H6" s="11" t="s">
        <v>52</v>
      </c>
      <c r="I6" s="10">
        <v>1</v>
      </c>
      <c r="J6" s="11" t="s">
        <v>40</v>
      </c>
      <c r="K6" s="7"/>
    </row>
    <row r="7" spans="2:11">
      <c r="B7" s="6"/>
      <c r="C7" s="10">
        <v>2</v>
      </c>
      <c r="D7" s="11" t="s">
        <v>30</v>
      </c>
      <c r="E7" s="10">
        <v>2</v>
      </c>
      <c r="F7" s="11" t="s">
        <v>32</v>
      </c>
      <c r="G7" s="10">
        <v>2</v>
      </c>
      <c r="H7" s="11" t="s">
        <v>317</v>
      </c>
      <c r="I7" s="10">
        <v>2</v>
      </c>
      <c r="J7" s="11" t="s">
        <v>44</v>
      </c>
      <c r="K7" s="7"/>
    </row>
    <row r="8" spans="2:11">
      <c r="B8" s="6"/>
      <c r="C8" s="10">
        <v>3</v>
      </c>
      <c r="D8" s="11" t="s">
        <v>78</v>
      </c>
      <c r="E8" s="10">
        <v>3</v>
      </c>
      <c r="F8" s="11" t="s">
        <v>98</v>
      </c>
      <c r="G8" s="10">
        <v>3</v>
      </c>
      <c r="H8" s="11" t="s">
        <v>80</v>
      </c>
      <c r="I8" s="10">
        <v>3</v>
      </c>
      <c r="J8" s="11" t="s">
        <v>41</v>
      </c>
      <c r="K8" s="7"/>
    </row>
    <row r="9" spans="2:11">
      <c r="B9" s="6"/>
      <c r="C9" s="10"/>
      <c r="D9" s="11"/>
      <c r="E9" s="10">
        <v>4</v>
      </c>
      <c r="F9" s="11" t="s">
        <v>33</v>
      </c>
      <c r="G9" s="10">
        <v>4</v>
      </c>
      <c r="H9" s="11" t="s">
        <v>318</v>
      </c>
      <c r="I9" s="10">
        <v>4</v>
      </c>
      <c r="J9" s="11" t="s">
        <v>42</v>
      </c>
      <c r="K9" s="7"/>
    </row>
    <row r="10" spans="2:11">
      <c r="B10" s="6"/>
      <c r="C10" s="10"/>
      <c r="D10" s="11"/>
      <c r="E10" s="10">
        <v>5</v>
      </c>
      <c r="F10" s="11" t="s">
        <v>34</v>
      </c>
      <c r="G10" s="10">
        <f t="shared" ref="G10:G15" si="0">G9+1</f>
        <v>5</v>
      </c>
      <c r="H10" s="11" t="s">
        <v>319</v>
      </c>
      <c r="I10" s="10">
        <v>5</v>
      </c>
      <c r="J10" s="11" t="s">
        <v>43</v>
      </c>
      <c r="K10" s="7"/>
    </row>
    <row r="11" spans="2:11">
      <c r="B11" s="6"/>
      <c r="C11" s="10"/>
      <c r="D11" s="11"/>
      <c r="E11" s="10">
        <v>6</v>
      </c>
      <c r="F11" s="11" t="s">
        <v>35</v>
      </c>
      <c r="G11" s="10">
        <f t="shared" si="0"/>
        <v>6</v>
      </c>
      <c r="H11" s="11" t="s">
        <v>320</v>
      </c>
      <c r="I11" s="10">
        <v>6</v>
      </c>
      <c r="J11" s="11" t="s">
        <v>321</v>
      </c>
      <c r="K11" s="7"/>
    </row>
    <row r="12" spans="2:11">
      <c r="B12" s="6"/>
      <c r="C12" s="10"/>
      <c r="D12" s="11"/>
      <c r="E12" s="208">
        <v>7</v>
      </c>
      <c r="F12" s="209" t="s">
        <v>311</v>
      </c>
      <c r="G12" s="208">
        <v>7</v>
      </c>
      <c r="H12" s="209" t="s">
        <v>322</v>
      </c>
      <c r="I12" s="10">
        <v>7</v>
      </c>
      <c r="J12" s="11" t="s">
        <v>323</v>
      </c>
      <c r="K12" s="7"/>
    </row>
    <row r="13" spans="2:11">
      <c r="B13" s="6"/>
      <c r="C13" s="10"/>
      <c r="D13" s="11"/>
      <c r="E13" s="208">
        <v>8</v>
      </c>
      <c r="F13" s="209" t="s">
        <v>36</v>
      </c>
      <c r="G13" s="208">
        <f t="shared" si="0"/>
        <v>8</v>
      </c>
      <c r="H13" s="209" t="s">
        <v>324</v>
      </c>
      <c r="I13" s="10">
        <v>8</v>
      </c>
      <c r="J13" s="11" t="s">
        <v>325</v>
      </c>
      <c r="K13" s="7"/>
    </row>
    <row r="14" spans="2:11">
      <c r="B14" s="6"/>
      <c r="C14" s="10"/>
      <c r="D14" s="11"/>
      <c r="E14" s="208">
        <v>9</v>
      </c>
      <c r="F14" s="209" t="s">
        <v>312</v>
      </c>
      <c r="G14" s="208">
        <f t="shared" si="0"/>
        <v>9</v>
      </c>
      <c r="H14" s="209" t="s">
        <v>326</v>
      </c>
      <c r="I14" s="10"/>
      <c r="J14" s="11"/>
      <c r="K14" s="7"/>
    </row>
    <row r="15" spans="2:11">
      <c r="B15" s="6"/>
      <c r="C15" s="10"/>
      <c r="D15" s="11"/>
      <c r="E15" s="208">
        <v>10</v>
      </c>
      <c r="F15" s="209" t="s">
        <v>313</v>
      </c>
      <c r="G15" s="208">
        <f t="shared" si="0"/>
        <v>10</v>
      </c>
      <c r="H15" s="209" t="s">
        <v>327</v>
      </c>
      <c r="I15" s="10"/>
      <c r="J15" s="11"/>
      <c r="K15" s="7"/>
    </row>
    <row r="16" spans="2:11">
      <c r="B16" s="6"/>
      <c r="C16" s="10"/>
      <c r="D16" s="11"/>
      <c r="E16" s="208">
        <v>11</v>
      </c>
      <c r="F16" s="209" t="s">
        <v>37</v>
      </c>
      <c r="G16" s="208">
        <v>11</v>
      </c>
      <c r="H16" s="209" t="s">
        <v>328</v>
      </c>
      <c r="I16" s="10"/>
      <c r="J16" s="11"/>
      <c r="K16" s="7"/>
    </row>
    <row r="17" spans="2:11">
      <c r="B17" s="6"/>
      <c r="C17" s="10"/>
      <c r="D17" s="11"/>
      <c r="E17" s="208">
        <v>12</v>
      </c>
      <c r="F17" s="209" t="s">
        <v>415</v>
      </c>
      <c r="G17" s="208">
        <v>12</v>
      </c>
      <c r="H17" s="209" t="s">
        <v>329</v>
      </c>
      <c r="I17" s="10"/>
      <c r="J17" s="11"/>
      <c r="K17" s="7"/>
    </row>
    <row r="18" spans="2:11">
      <c r="B18" s="6"/>
      <c r="C18" s="10"/>
      <c r="D18" s="11"/>
      <c r="E18" s="208">
        <v>13</v>
      </c>
      <c r="F18" s="209" t="s">
        <v>38</v>
      </c>
      <c r="G18" s="208">
        <v>13</v>
      </c>
      <c r="H18" s="209" t="s">
        <v>330</v>
      </c>
      <c r="I18" s="10"/>
      <c r="J18" s="11"/>
      <c r="K18" s="7"/>
    </row>
    <row r="19" spans="2:11">
      <c r="B19" s="6"/>
      <c r="C19" s="10"/>
      <c r="D19" s="11"/>
      <c r="E19" s="208">
        <v>14</v>
      </c>
      <c r="F19" s="209" t="s">
        <v>79</v>
      </c>
      <c r="G19" s="208">
        <v>14</v>
      </c>
      <c r="H19" s="209" t="s">
        <v>331</v>
      </c>
      <c r="I19" s="10"/>
      <c r="J19" s="11"/>
      <c r="K19" s="7"/>
    </row>
    <row r="20" spans="2:11">
      <c r="B20" s="6"/>
      <c r="C20" s="10"/>
      <c r="D20" s="11"/>
      <c r="E20" s="208">
        <v>15</v>
      </c>
      <c r="F20" s="209" t="s">
        <v>39</v>
      </c>
      <c r="G20" s="208">
        <v>15</v>
      </c>
      <c r="H20" s="209" t="s">
        <v>82</v>
      </c>
      <c r="I20" s="10"/>
      <c r="J20" s="11"/>
      <c r="K20" s="7"/>
    </row>
    <row r="21" spans="2:11">
      <c r="B21" s="6"/>
      <c r="C21" s="10"/>
      <c r="D21" s="11"/>
      <c r="E21" s="208">
        <v>16</v>
      </c>
      <c r="F21" s="210" t="s">
        <v>314</v>
      </c>
      <c r="G21" s="208">
        <v>16</v>
      </c>
      <c r="H21" s="209" t="s">
        <v>81</v>
      </c>
      <c r="I21" s="10"/>
      <c r="J21" s="11"/>
      <c r="K21" s="7"/>
    </row>
    <row r="22" spans="2:11">
      <c r="B22" s="6"/>
      <c r="C22" s="10"/>
      <c r="D22" s="11"/>
      <c r="E22" s="208">
        <v>17</v>
      </c>
      <c r="F22" s="210" t="s">
        <v>315</v>
      </c>
      <c r="G22" s="208">
        <v>17</v>
      </c>
      <c r="H22" s="210" t="s">
        <v>332</v>
      </c>
      <c r="I22" s="10"/>
      <c r="J22" s="11"/>
      <c r="K22" s="7"/>
    </row>
    <row r="23" spans="2:11">
      <c r="B23" s="6"/>
      <c r="C23" s="10"/>
      <c r="D23" s="12"/>
      <c r="E23" s="208">
        <v>18</v>
      </c>
      <c r="F23" s="210" t="s">
        <v>316</v>
      </c>
      <c r="G23" s="208">
        <v>18</v>
      </c>
      <c r="H23" s="210" t="s">
        <v>333</v>
      </c>
      <c r="I23" s="10"/>
      <c r="J23" s="12"/>
      <c r="K23" s="7"/>
    </row>
    <row r="24" spans="2:11">
      <c r="B24" s="6"/>
      <c r="C24" s="10"/>
      <c r="D24" s="12"/>
      <c r="E24" s="208">
        <v>19</v>
      </c>
      <c r="F24" s="210" t="s">
        <v>436</v>
      </c>
      <c r="G24" s="208">
        <v>19</v>
      </c>
      <c r="H24" s="210" t="s">
        <v>416</v>
      </c>
      <c r="I24" s="10"/>
      <c r="J24" s="12"/>
      <c r="K24" s="7"/>
    </row>
    <row r="25" spans="2:11">
      <c r="B25" s="6"/>
      <c r="C25" s="10"/>
      <c r="D25" s="12"/>
      <c r="E25" s="208">
        <v>20</v>
      </c>
      <c r="F25" s="210" t="s">
        <v>440</v>
      </c>
      <c r="G25" s="208">
        <v>20</v>
      </c>
      <c r="H25" s="210" t="s">
        <v>335</v>
      </c>
      <c r="I25" s="10"/>
      <c r="J25" s="12"/>
      <c r="K25" s="7"/>
    </row>
    <row r="26" spans="2:11">
      <c r="B26" s="6"/>
      <c r="C26" s="10"/>
      <c r="D26" s="12"/>
      <c r="E26" s="208">
        <v>21</v>
      </c>
      <c r="F26" s="210" t="s">
        <v>433</v>
      </c>
      <c r="G26" s="208">
        <v>21</v>
      </c>
      <c r="H26" s="210" t="s">
        <v>417</v>
      </c>
      <c r="I26" s="10"/>
      <c r="J26" s="12"/>
      <c r="K26" s="7"/>
    </row>
    <row r="27" spans="2:11">
      <c r="B27" s="6"/>
      <c r="C27" s="10"/>
      <c r="D27" s="12"/>
      <c r="E27" s="208">
        <v>22</v>
      </c>
      <c r="F27" s="210" t="s">
        <v>432</v>
      </c>
      <c r="G27" s="208">
        <v>22</v>
      </c>
      <c r="H27" s="210" t="s">
        <v>418</v>
      </c>
      <c r="I27" s="10"/>
      <c r="J27" s="12"/>
      <c r="K27" s="7"/>
    </row>
    <row r="28" spans="2:11">
      <c r="B28" s="6"/>
      <c r="C28" s="10"/>
      <c r="D28" s="12"/>
      <c r="E28" s="208">
        <v>23</v>
      </c>
      <c r="F28" s="210" t="s">
        <v>431</v>
      </c>
      <c r="G28" s="208">
        <v>23</v>
      </c>
      <c r="H28" s="210" t="s">
        <v>419</v>
      </c>
      <c r="I28" s="10"/>
      <c r="J28" s="12"/>
      <c r="K28" s="7"/>
    </row>
    <row r="29" spans="2:11">
      <c r="B29" s="6"/>
      <c r="C29" s="10"/>
      <c r="D29" s="12"/>
      <c r="E29" s="208"/>
      <c r="F29" s="210"/>
      <c r="G29" s="208">
        <v>24</v>
      </c>
      <c r="H29" s="210" t="s">
        <v>334</v>
      </c>
      <c r="I29" s="10"/>
      <c r="J29" s="12"/>
      <c r="K29" s="7"/>
    </row>
    <row r="30" spans="2:11">
      <c r="B30" s="6"/>
      <c r="C30" s="10"/>
      <c r="D30" s="12"/>
      <c r="E30" s="208"/>
      <c r="F30" s="210"/>
      <c r="G30" s="208">
        <v>25</v>
      </c>
      <c r="H30" s="210" t="s">
        <v>420</v>
      </c>
      <c r="I30" s="10"/>
      <c r="J30" s="12"/>
      <c r="K30" s="7"/>
    </row>
    <row r="31" spans="2:11" ht="33.75" customHeight="1">
      <c r="B31" s="6"/>
      <c r="G31" s="2"/>
      <c r="I31" s="2"/>
      <c r="K31" s="7"/>
    </row>
    <row r="32" spans="2:11">
      <c r="B32" s="14"/>
      <c r="K32" s="7"/>
    </row>
    <row r="33" spans="2:11" ht="20.25" customHeight="1" thickBot="1">
      <c r="B33" s="9"/>
      <c r="C33" s="8"/>
      <c r="D33" s="8"/>
      <c r="E33" s="8"/>
      <c r="F33" s="8"/>
      <c r="G33" s="8"/>
      <c r="H33" s="8"/>
      <c r="I33" s="8"/>
      <c r="J33" s="8"/>
      <c r="K33" s="13" t="s">
        <v>474</v>
      </c>
    </row>
  </sheetData>
  <sheetProtection algorithmName="SHA-512" hashValue="n6PZ8bLBqhhFROxEYi7B4MSn74vIjmh2CkLbAzj5MDK4qRp11HrS7m4D7h5Xo9AiIltZjbhQU/xX7bJliOW+Ug==" saltValue="bMcxKUyo66nYZLzZB09LTA==" spinCount="100000" sheet="1" objects="1" scenarios="1"/>
  <mergeCells count="5">
    <mergeCell ref="B3:K3"/>
    <mergeCell ref="C5:D5"/>
    <mergeCell ref="E5:F5"/>
    <mergeCell ref="G5:H5"/>
    <mergeCell ref="I5:J5"/>
  </mergeCells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H31"/>
  <sheetViews>
    <sheetView showGridLines="0" zoomScaleNormal="100" workbookViewId="0">
      <selection sqref="A1:H1"/>
    </sheetView>
  </sheetViews>
  <sheetFormatPr defaultRowHeight="16.5"/>
  <cols>
    <col min="1" max="1" width="2.625" customWidth="1"/>
    <col min="2" max="2" width="50.625" customWidth="1"/>
    <col min="3" max="3" width="15.625" style="2" customWidth="1"/>
    <col min="4" max="4" width="15.625" customWidth="1"/>
    <col min="5" max="7" width="20.625" customWidth="1"/>
    <col min="8" max="8" width="75.625" customWidth="1"/>
  </cols>
  <sheetData>
    <row r="1" spans="1:8" ht="30" customHeight="1">
      <c r="A1" s="261" t="s">
        <v>61</v>
      </c>
      <c r="B1" s="262"/>
      <c r="C1" s="262"/>
      <c r="D1" s="262"/>
      <c r="E1" s="262"/>
      <c r="F1" s="262"/>
      <c r="G1" s="262"/>
      <c r="H1" s="263"/>
    </row>
    <row r="2" spans="1:8" s="1" customFormat="1" ht="30" customHeight="1">
      <c r="A2" s="259" t="s">
        <v>24</v>
      </c>
      <c r="B2" s="260"/>
      <c r="C2" s="16" t="s">
        <v>46</v>
      </c>
      <c r="D2" s="16" t="s">
        <v>0</v>
      </c>
      <c r="E2" s="16" t="s">
        <v>101</v>
      </c>
      <c r="F2" s="16" t="s">
        <v>102</v>
      </c>
      <c r="G2" s="16" t="s">
        <v>375</v>
      </c>
      <c r="H2" s="16" t="s">
        <v>170</v>
      </c>
    </row>
    <row r="3" spans="1:8" s="1" customFormat="1" ht="20.100000000000001" customHeight="1">
      <c r="A3" s="264"/>
      <c r="B3" s="147" t="s">
        <v>337</v>
      </c>
      <c r="C3" s="69"/>
      <c r="D3" s="69"/>
      <c r="E3" s="69"/>
      <c r="F3" s="69"/>
      <c r="G3" s="69"/>
      <c r="H3" s="70"/>
    </row>
    <row r="4" spans="1:8" ht="20.100000000000001" customHeight="1">
      <c r="A4" s="265"/>
      <c r="B4" s="256" t="s">
        <v>63</v>
      </c>
      <c r="C4" s="18" t="s">
        <v>62</v>
      </c>
      <c r="D4" s="18" t="s">
        <v>1</v>
      </c>
      <c r="E4" s="19">
        <v>102</v>
      </c>
      <c r="F4" s="20">
        <v>100</v>
      </c>
      <c r="G4" s="149">
        <v>98</v>
      </c>
      <c r="H4" s="106" t="s">
        <v>189</v>
      </c>
    </row>
    <row r="5" spans="1:8" ht="20.100000000000001" customHeight="1">
      <c r="A5" s="265"/>
      <c r="B5" s="257"/>
      <c r="C5" s="18" t="s">
        <v>47</v>
      </c>
      <c r="D5" s="18" t="s">
        <v>1</v>
      </c>
      <c r="E5" s="19">
        <v>394</v>
      </c>
      <c r="F5" s="20">
        <v>425</v>
      </c>
      <c r="G5" s="149">
        <v>423</v>
      </c>
      <c r="H5" s="106" t="s">
        <v>189</v>
      </c>
    </row>
    <row r="6" spans="1:8" ht="20.100000000000001" customHeight="1">
      <c r="A6" s="265"/>
      <c r="B6" s="257"/>
      <c r="C6" s="18" t="s">
        <v>48</v>
      </c>
      <c r="D6" s="18" t="s">
        <v>1</v>
      </c>
      <c r="E6" s="19">
        <v>347</v>
      </c>
      <c r="F6" s="20">
        <v>359</v>
      </c>
      <c r="G6" s="149">
        <v>356</v>
      </c>
      <c r="H6" s="106" t="s">
        <v>189</v>
      </c>
    </row>
    <row r="7" spans="1:8" ht="20.100000000000001" customHeight="1">
      <c r="A7" s="265"/>
      <c r="B7" s="258"/>
      <c r="C7" s="31" t="s">
        <v>51</v>
      </c>
      <c r="D7" s="29" t="s">
        <v>1</v>
      </c>
      <c r="E7" s="30">
        <v>843</v>
      </c>
      <c r="F7" s="30">
        <v>884</v>
      </c>
      <c r="G7" s="212">
        <v>877</v>
      </c>
      <c r="H7" s="213" t="s">
        <v>189</v>
      </c>
    </row>
    <row r="8" spans="1:8" ht="20.100000000000001" customHeight="1">
      <c r="A8" s="265"/>
      <c r="B8" s="17" t="s">
        <v>2</v>
      </c>
      <c r="C8" s="21" t="s">
        <v>51</v>
      </c>
      <c r="D8" s="18" t="s">
        <v>3</v>
      </c>
      <c r="E8" s="19">
        <v>3</v>
      </c>
      <c r="F8" s="20">
        <v>3</v>
      </c>
      <c r="G8" s="20">
        <v>3</v>
      </c>
      <c r="H8" s="26"/>
    </row>
    <row r="9" spans="1:8" ht="20.100000000000001" customHeight="1">
      <c r="A9" s="265"/>
      <c r="B9" s="17" t="s">
        <v>106</v>
      </c>
      <c r="C9" s="21" t="s">
        <v>51</v>
      </c>
      <c r="D9" s="18" t="s">
        <v>4</v>
      </c>
      <c r="E9" s="19">
        <v>2499972627941</v>
      </c>
      <c r="F9" s="20">
        <v>2800102662159</v>
      </c>
      <c r="G9" s="20">
        <v>3347821791902</v>
      </c>
      <c r="H9" s="26"/>
    </row>
    <row r="10" spans="1:8" ht="20.100000000000001" customHeight="1">
      <c r="A10" s="265"/>
      <c r="B10" s="17" t="s">
        <v>5</v>
      </c>
      <c r="C10" s="21" t="s">
        <v>51</v>
      </c>
      <c r="D10" s="18" t="s">
        <v>4</v>
      </c>
      <c r="E10" s="19">
        <v>1824790602135</v>
      </c>
      <c r="F10" s="20">
        <v>1807642130951</v>
      </c>
      <c r="G10" s="20">
        <v>2081469764215</v>
      </c>
      <c r="H10" s="26"/>
    </row>
    <row r="11" spans="1:8" ht="20.100000000000001" customHeight="1">
      <c r="A11" s="266"/>
      <c r="B11" s="17" t="s">
        <v>55</v>
      </c>
      <c r="C11" s="21" t="s">
        <v>51</v>
      </c>
      <c r="D11" s="18" t="s">
        <v>4</v>
      </c>
      <c r="E11" s="19">
        <v>371702112202</v>
      </c>
      <c r="F11" s="20">
        <v>412100919394</v>
      </c>
      <c r="G11" s="20">
        <v>618855781516</v>
      </c>
      <c r="H11" s="26"/>
    </row>
    <row r="12" spans="1:8" s="1" customFormat="1" ht="20.100000000000001" customHeight="1">
      <c r="A12" s="264"/>
      <c r="B12" s="69" t="s">
        <v>338</v>
      </c>
      <c r="C12" s="69"/>
      <c r="D12" s="69"/>
      <c r="E12" s="69"/>
      <c r="F12" s="69"/>
      <c r="G12" s="69"/>
      <c r="H12" s="70"/>
    </row>
    <row r="13" spans="1:8" ht="20.100000000000001" customHeight="1">
      <c r="A13" s="265"/>
      <c r="B13" s="22" t="s">
        <v>95</v>
      </c>
      <c r="C13" s="23" t="s">
        <v>51</v>
      </c>
      <c r="D13" s="23" t="s">
        <v>4</v>
      </c>
      <c r="E13" s="24">
        <v>-62321327716</v>
      </c>
      <c r="F13" s="24">
        <v>-59892625042</v>
      </c>
      <c r="G13" s="24">
        <v>52668902480</v>
      </c>
      <c r="H13" s="26"/>
    </row>
    <row r="14" spans="1:8" s="15" customFormat="1" ht="20.100000000000001" customHeight="1">
      <c r="A14" s="265"/>
      <c r="B14" s="22" t="s">
        <v>54</v>
      </c>
      <c r="C14" s="23" t="s">
        <v>51</v>
      </c>
      <c r="D14" s="23" t="s">
        <v>4</v>
      </c>
      <c r="E14" s="24">
        <v>-29040720790</v>
      </c>
      <c r="F14" s="24">
        <v>-8528518983</v>
      </c>
      <c r="G14" s="24">
        <v>55896051028</v>
      </c>
      <c r="H14" s="27"/>
    </row>
    <row r="15" spans="1:8" ht="20.100000000000001" customHeight="1">
      <c r="A15" s="265"/>
      <c r="B15" s="25" t="s">
        <v>53</v>
      </c>
      <c r="C15" s="18" t="s">
        <v>51</v>
      </c>
      <c r="D15" s="18" t="s">
        <v>4</v>
      </c>
      <c r="E15" s="19">
        <v>-20887988077</v>
      </c>
      <c r="F15" s="20">
        <v>-24442934996</v>
      </c>
      <c r="G15" s="20">
        <v>16037567309</v>
      </c>
      <c r="H15" s="26"/>
    </row>
    <row r="16" spans="1:8" ht="20.100000000000001" customHeight="1">
      <c r="A16" s="265"/>
      <c r="B16" s="85" t="s">
        <v>107</v>
      </c>
      <c r="C16" s="18" t="s">
        <v>51</v>
      </c>
      <c r="D16" s="18" t="s">
        <v>116</v>
      </c>
      <c r="E16" s="24">
        <v>97295125</v>
      </c>
      <c r="F16" s="24">
        <v>100155279</v>
      </c>
      <c r="G16" s="24">
        <v>128906583</v>
      </c>
      <c r="H16" s="71"/>
    </row>
    <row r="17" spans="1:8" ht="20.100000000000001" customHeight="1">
      <c r="A17" s="265"/>
      <c r="B17" s="22" t="s">
        <v>108</v>
      </c>
      <c r="C17" s="18" t="s">
        <v>51</v>
      </c>
      <c r="D17" s="18" t="s">
        <v>116</v>
      </c>
      <c r="E17" s="19">
        <v>1698575</v>
      </c>
      <c r="F17" s="20">
        <v>1738618</v>
      </c>
      <c r="G17" s="20">
        <v>3870153</v>
      </c>
      <c r="H17" s="26"/>
    </row>
    <row r="18" spans="1:8" ht="20.100000000000001" customHeight="1">
      <c r="A18" s="265"/>
      <c r="B18" s="22" t="s">
        <v>109</v>
      </c>
      <c r="C18" s="18" t="s">
        <v>51</v>
      </c>
      <c r="D18" s="18" t="s">
        <v>116</v>
      </c>
      <c r="E18" s="19">
        <v>6176100</v>
      </c>
      <c r="F18" s="19">
        <v>6176100</v>
      </c>
      <c r="G18" s="19">
        <v>6176100</v>
      </c>
      <c r="H18" s="71"/>
    </row>
    <row r="19" spans="1:8" ht="20.100000000000001" customHeight="1">
      <c r="A19" s="265"/>
      <c r="B19" s="22" t="s">
        <v>110</v>
      </c>
      <c r="C19" s="18" t="s">
        <v>51</v>
      </c>
      <c r="D19" s="18" t="s">
        <v>116</v>
      </c>
      <c r="E19" s="59">
        <v>190315</v>
      </c>
      <c r="F19" s="20">
        <v>156902</v>
      </c>
      <c r="G19" s="20">
        <v>201420</v>
      </c>
      <c r="H19" s="44" t="s">
        <v>171</v>
      </c>
    </row>
    <row r="20" spans="1:8" ht="20.100000000000001" customHeight="1">
      <c r="A20" s="265"/>
      <c r="B20" s="211" t="s">
        <v>376</v>
      </c>
      <c r="C20" s="18" t="s">
        <v>51</v>
      </c>
      <c r="D20" s="18" t="s">
        <v>116</v>
      </c>
      <c r="E20" s="155">
        <v>0</v>
      </c>
      <c r="F20" s="60">
        <v>0</v>
      </c>
      <c r="G20" s="60">
        <v>0</v>
      </c>
      <c r="H20" s="44"/>
    </row>
    <row r="21" spans="1:8" ht="20.100000000000001" customHeight="1">
      <c r="A21" s="265"/>
      <c r="B21" s="211" t="s">
        <v>377</v>
      </c>
      <c r="C21" s="18" t="s">
        <v>51</v>
      </c>
      <c r="D21" s="18" t="s">
        <v>116</v>
      </c>
      <c r="E21" s="155">
        <v>0</v>
      </c>
      <c r="F21" s="60">
        <v>0</v>
      </c>
      <c r="G21" s="60">
        <v>0</v>
      </c>
      <c r="H21" s="44"/>
    </row>
    <row r="22" spans="1:8" ht="20.100000000000001" customHeight="1">
      <c r="A22" s="265"/>
      <c r="B22" s="211" t="s">
        <v>480</v>
      </c>
      <c r="C22" s="18" t="s">
        <v>51</v>
      </c>
      <c r="D22" s="18" t="s">
        <v>116</v>
      </c>
      <c r="E22" s="59">
        <v>190315</v>
      </c>
      <c r="F22" s="20">
        <v>156902</v>
      </c>
      <c r="G22" s="20">
        <v>201420</v>
      </c>
      <c r="H22" s="44"/>
    </row>
    <row r="23" spans="1:8" ht="20.100000000000001" customHeight="1">
      <c r="A23" s="265"/>
      <c r="B23" s="25" t="s">
        <v>111</v>
      </c>
      <c r="C23" s="18" t="s">
        <v>51</v>
      </c>
      <c r="D23" s="18" t="s">
        <v>116</v>
      </c>
      <c r="E23" s="59">
        <v>-49928709</v>
      </c>
      <c r="F23" s="20">
        <v>-32971454</v>
      </c>
      <c r="G23" s="20">
        <v>71933618</v>
      </c>
      <c r="H23" s="44" t="s">
        <v>171</v>
      </c>
    </row>
    <row r="24" spans="1:8" ht="20.100000000000001" customHeight="1">
      <c r="A24" s="265"/>
      <c r="B24" s="25" t="s">
        <v>112</v>
      </c>
      <c r="C24" s="18" t="s">
        <v>51</v>
      </c>
      <c r="D24" s="18" t="s">
        <v>116</v>
      </c>
      <c r="E24" s="59">
        <v>-11533532</v>
      </c>
      <c r="F24" s="82">
        <v>-3266021</v>
      </c>
      <c r="G24" s="190">
        <v>16945936</v>
      </c>
      <c r="H24" s="191" t="s">
        <v>171</v>
      </c>
    </row>
    <row r="25" spans="1:8" ht="20.100000000000001" customHeight="1">
      <c r="A25" s="265"/>
      <c r="B25" s="25" t="s">
        <v>113</v>
      </c>
      <c r="C25" s="18" t="s">
        <v>51</v>
      </c>
      <c r="D25" s="18" t="s">
        <v>116</v>
      </c>
      <c r="E25" s="59">
        <v>-20887988</v>
      </c>
      <c r="F25" s="82">
        <v>-24442935</v>
      </c>
      <c r="G25" s="190">
        <v>16037567</v>
      </c>
      <c r="H25" s="191" t="s">
        <v>171</v>
      </c>
    </row>
    <row r="26" spans="1:8" ht="20.100000000000001" customHeight="1">
      <c r="A26" s="265"/>
      <c r="B26" s="25" t="s">
        <v>114</v>
      </c>
      <c r="C26" s="18" t="s">
        <v>51</v>
      </c>
      <c r="D26" s="18" t="s">
        <v>118</v>
      </c>
      <c r="E26" s="249">
        <f>E24/E23*100</f>
        <v>23.100000442631114</v>
      </c>
      <c r="F26" s="249">
        <f t="shared" ref="F26:G26" si="0">F24/F23*100</f>
        <v>9.9056019792151115</v>
      </c>
      <c r="G26" s="249">
        <f t="shared" si="0"/>
        <v>23.55774180578544</v>
      </c>
      <c r="H26" s="191" t="s">
        <v>172</v>
      </c>
    </row>
    <row r="27" spans="1:8" ht="20.100000000000001" customHeight="1">
      <c r="A27" s="266"/>
      <c r="B27" s="25" t="s">
        <v>115</v>
      </c>
      <c r="C27" s="18" t="s">
        <v>51</v>
      </c>
      <c r="D27" s="18" t="s">
        <v>118</v>
      </c>
      <c r="E27" s="249">
        <f>E25/E23*100</f>
        <v>41.835626072366502</v>
      </c>
      <c r="F27" s="249">
        <f t="shared" ref="F27:G27" si="1">F25/F23*100</f>
        <v>74.133627834550452</v>
      </c>
      <c r="G27" s="249">
        <f t="shared" si="1"/>
        <v>22.294953939338903</v>
      </c>
      <c r="H27" s="191" t="s">
        <v>173</v>
      </c>
    </row>
    <row r="28" spans="1:8" ht="20.100000000000001" customHeight="1">
      <c r="A28" s="254"/>
      <c r="B28" s="69" t="s">
        <v>234</v>
      </c>
      <c r="C28" s="69"/>
      <c r="D28" s="69"/>
      <c r="E28" s="69"/>
      <c r="F28" s="69"/>
      <c r="G28" s="69"/>
      <c r="H28" s="70"/>
    </row>
    <row r="29" spans="1:8" ht="20.100000000000001" customHeight="1">
      <c r="A29" s="255"/>
      <c r="B29" s="25" t="s">
        <v>64</v>
      </c>
      <c r="C29" s="18" t="s">
        <v>152</v>
      </c>
      <c r="D29" s="18" t="s">
        <v>65</v>
      </c>
      <c r="E29" s="72">
        <v>11.66</v>
      </c>
      <c r="F29" s="72">
        <v>7.94</v>
      </c>
      <c r="G29" s="72">
        <v>10.54</v>
      </c>
      <c r="H29" s="26"/>
    </row>
    <row r="30" spans="1:8">
      <c r="F30" s="86"/>
      <c r="G30" s="86"/>
      <c r="H30" s="87"/>
    </row>
    <row r="31" spans="1:8">
      <c r="F31" s="86"/>
      <c r="G31" s="86"/>
    </row>
  </sheetData>
  <sheetProtection algorithmName="SHA-512" hashValue="ofoDxssrQd3Q6CtEbj9krvbrFIUOyRhrOZ+wJ+pmqasko+pYh9zjXeD+2Fc6VwBXQC3/BAlQIxQZEVQ+R+su5w==" saltValue="jrWtPi3qkeytaKwjjYIvbw==" spinCount="100000" sheet="1" objects="1" scenarios="1"/>
  <mergeCells count="6">
    <mergeCell ref="A28:A29"/>
    <mergeCell ref="B4:B7"/>
    <mergeCell ref="A2:B2"/>
    <mergeCell ref="A1:H1"/>
    <mergeCell ref="A3:A11"/>
    <mergeCell ref="A12:A27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DB80-EA99-4EAC-B951-D0586A2D0021}">
  <sheetPr>
    <tabColor theme="4" tint="0.79998168889431442"/>
  </sheetPr>
  <dimension ref="A1:L187"/>
  <sheetViews>
    <sheetView showGridLines="0" zoomScale="85" zoomScaleNormal="85" workbookViewId="0">
      <selection sqref="A1:I1"/>
    </sheetView>
  </sheetViews>
  <sheetFormatPr defaultRowHeight="16.5"/>
  <cols>
    <col min="1" max="1" width="2.625" customWidth="1"/>
    <col min="2" max="3" width="50.625" customWidth="1"/>
    <col min="4" max="4" width="15.625" style="81" customWidth="1"/>
    <col min="5" max="5" width="15.625" customWidth="1"/>
    <col min="6" max="8" width="20.625" customWidth="1"/>
    <col min="9" max="9" width="79.25" customWidth="1"/>
    <col min="10" max="10" width="51.5" customWidth="1"/>
  </cols>
  <sheetData>
    <row r="1" spans="1:10" ht="30" customHeight="1">
      <c r="A1" s="261" t="s">
        <v>59</v>
      </c>
      <c r="B1" s="262"/>
      <c r="C1" s="262"/>
      <c r="D1" s="262"/>
      <c r="E1" s="262"/>
      <c r="F1" s="262"/>
      <c r="G1" s="262"/>
      <c r="H1" s="262"/>
      <c r="I1" s="263"/>
    </row>
    <row r="2" spans="1:10" s="1" customFormat="1" ht="30" customHeight="1">
      <c r="A2" s="259" t="s">
        <v>24</v>
      </c>
      <c r="B2" s="296"/>
      <c r="C2" s="260"/>
      <c r="D2" s="16" t="s">
        <v>46</v>
      </c>
      <c r="E2" s="16" t="s">
        <v>0</v>
      </c>
      <c r="F2" s="16" t="s">
        <v>101</v>
      </c>
      <c r="G2" s="16" t="s">
        <v>102</v>
      </c>
      <c r="H2" s="16" t="s">
        <v>375</v>
      </c>
      <c r="I2" s="16" t="s">
        <v>170</v>
      </c>
    </row>
    <row r="3" spans="1:10" ht="20.100000000000001" customHeight="1">
      <c r="A3" s="254"/>
      <c r="B3" s="69" t="s">
        <v>339</v>
      </c>
      <c r="C3" s="69"/>
      <c r="D3" s="131"/>
      <c r="E3" s="69"/>
      <c r="F3" s="69"/>
      <c r="G3" s="69"/>
      <c r="H3" s="69"/>
      <c r="I3" s="70"/>
    </row>
    <row r="4" spans="1:10" ht="20.100000000000001" customHeight="1">
      <c r="A4" s="297"/>
      <c r="B4" s="280" t="s">
        <v>45</v>
      </c>
      <c r="C4" s="287"/>
      <c r="D4" s="21" t="s">
        <v>47</v>
      </c>
      <c r="E4" s="21" t="s">
        <v>15</v>
      </c>
      <c r="F4" s="123">
        <v>0</v>
      </c>
      <c r="G4" s="46">
        <v>0.16800000000000001</v>
      </c>
      <c r="H4" s="162">
        <v>0</v>
      </c>
      <c r="I4" s="193"/>
    </row>
    <row r="5" spans="1:10" ht="20.100000000000001" customHeight="1">
      <c r="A5" s="297"/>
      <c r="B5" s="281"/>
      <c r="C5" s="288"/>
      <c r="D5" s="21" t="s">
        <v>48</v>
      </c>
      <c r="E5" s="18" t="s">
        <v>93</v>
      </c>
      <c r="F5" s="65">
        <v>2592.5369999999998</v>
      </c>
      <c r="G5" s="46">
        <v>2486.308</v>
      </c>
      <c r="H5" s="46">
        <v>2530</v>
      </c>
      <c r="I5" s="144"/>
    </row>
    <row r="6" spans="1:10" ht="20.100000000000001" customHeight="1">
      <c r="A6" s="297"/>
      <c r="B6" s="281"/>
      <c r="C6" s="288"/>
      <c r="D6" s="21" t="s">
        <v>62</v>
      </c>
      <c r="E6" s="18" t="s">
        <v>93</v>
      </c>
      <c r="F6" s="65">
        <v>0</v>
      </c>
      <c r="G6" s="46">
        <v>0</v>
      </c>
      <c r="H6" s="46">
        <v>0</v>
      </c>
      <c r="I6" s="144"/>
    </row>
    <row r="7" spans="1:10" ht="20.100000000000001" customHeight="1">
      <c r="A7" s="297"/>
      <c r="B7" s="282"/>
      <c r="C7" s="289"/>
      <c r="D7" s="31" t="s">
        <v>51</v>
      </c>
      <c r="E7" s="29" t="s">
        <v>93</v>
      </c>
      <c r="F7" s="68">
        <v>2592.5369999999998</v>
      </c>
      <c r="G7" s="146">
        <f>SUM(G4:G6)</f>
        <v>2486.4760000000001</v>
      </c>
      <c r="H7" s="146">
        <f>SUM(H4:H6)</f>
        <v>2530</v>
      </c>
      <c r="I7" s="145"/>
    </row>
    <row r="8" spans="1:10" ht="20.100000000000001" customHeight="1">
      <c r="A8" s="297"/>
      <c r="B8" s="280" t="s">
        <v>56</v>
      </c>
      <c r="C8" s="287"/>
      <c r="D8" s="21" t="s">
        <v>47</v>
      </c>
      <c r="E8" s="18" t="s">
        <v>93</v>
      </c>
      <c r="F8" s="65">
        <v>702.63</v>
      </c>
      <c r="G8" s="46">
        <v>646.37699999999995</v>
      </c>
      <c r="H8" s="46">
        <v>733.56700000000001</v>
      </c>
      <c r="I8" s="144"/>
    </row>
    <row r="9" spans="1:10" ht="20.100000000000001" customHeight="1">
      <c r="A9" s="297"/>
      <c r="B9" s="281"/>
      <c r="C9" s="288"/>
      <c r="D9" s="21" t="s">
        <v>48</v>
      </c>
      <c r="E9" s="18" t="s">
        <v>93</v>
      </c>
      <c r="F9" s="65">
        <v>25064.899000000001</v>
      </c>
      <c r="G9" s="46">
        <v>25899.917000000001</v>
      </c>
      <c r="H9" s="46">
        <v>26512.576000000001</v>
      </c>
      <c r="I9" s="144"/>
    </row>
    <row r="10" spans="1:10" ht="20.100000000000001" customHeight="1">
      <c r="A10" s="297"/>
      <c r="B10" s="281"/>
      <c r="C10" s="288"/>
      <c r="D10" s="21" t="s">
        <v>62</v>
      </c>
      <c r="E10" s="18" t="s">
        <v>93</v>
      </c>
      <c r="F10" s="46">
        <v>1.3620000000000001</v>
      </c>
      <c r="G10" s="46">
        <v>1.3520000000000001</v>
      </c>
      <c r="H10" s="46">
        <v>1.431</v>
      </c>
      <c r="I10" s="144"/>
    </row>
    <row r="11" spans="1:10" ht="20.100000000000001" customHeight="1">
      <c r="A11" s="297"/>
      <c r="B11" s="282"/>
      <c r="C11" s="289"/>
      <c r="D11" s="31" t="s">
        <v>51</v>
      </c>
      <c r="E11" s="29" t="s">
        <v>93</v>
      </c>
      <c r="F11" s="30">
        <v>25768.89</v>
      </c>
      <c r="G11" s="146">
        <f>SUM(G8:G10)</f>
        <v>26547.646000000001</v>
      </c>
      <c r="H11" s="146">
        <f>SUM(H8:H10)</f>
        <v>27247.574000000001</v>
      </c>
      <c r="I11" s="145"/>
    </row>
    <row r="12" spans="1:10" ht="20.100000000000001" customHeight="1">
      <c r="A12" s="297"/>
      <c r="B12" s="280" t="s">
        <v>57</v>
      </c>
      <c r="C12" s="287"/>
      <c r="D12" s="21" t="s">
        <v>47</v>
      </c>
      <c r="E12" s="18" t="s">
        <v>93</v>
      </c>
      <c r="F12" s="20">
        <v>8.4499999999999993</v>
      </c>
      <c r="G12" s="46">
        <v>7.694</v>
      </c>
      <c r="H12" s="46">
        <v>7.3789999999999996</v>
      </c>
      <c r="I12" s="144"/>
    </row>
    <row r="13" spans="1:10" ht="20.100000000000001" customHeight="1">
      <c r="A13" s="297"/>
      <c r="B13" s="281"/>
      <c r="C13" s="288"/>
      <c r="D13" s="21" t="s">
        <v>48</v>
      </c>
      <c r="E13" s="18" t="s">
        <v>93</v>
      </c>
      <c r="F13" s="20">
        <v>5.3449999999999998</v>
      </c>
      <c r="G13" s="46">
        <v>5.5469999999999997</v>
      </c>
      <c r="H13" s="46">
        <v>5.5060000000000002</v>
      </c>
      <c r="I13" s="144"/>
    </row>
    <row r="14" spans="1:10" ht="20.100000000000001" customHeight="1">
      <c r="A14" s="297"/>
      <c r="B14" s="281"/>
      <c r="C14" s="288"/>
      <c r="D14" s="21" t="s">
        <v>62</v>
      </c>
      <c r="E14" s="18" t="s">
        <v>93</v>
      </c>
      <c r="F14" s="20">
        <v>1.4279999999999999</v>
      </c>
      <c r="G14" s="46">
        <v>1.4890000000000001</v>
      </c>
      <c r="H14" s="46">
        <v>1.462</v>
      </c>
      <c r="I14" s="144"/>
    </row>
    <row r="15" spans="1:10" ht="20.100000000000001" customHeight="1">
      <c r="A15" s="297"/>
      <c r="B15" s="282"/>
      <c r="C15" s="289"/>
      <c r="D15" s="31" t="s">
        <v>51</v>
      </c>
      <c r="E15" s="29" t="s">
        <v>93</v>
      </c>
      <c r="F15" s="30">
        <v>15.22</v>
      </c>
      <c r="G15" s="146">
        <f>SUM(G12:G14)</f>
        <v>14.73</v>
      </c>
      <c r="H15" s="171">
        <f>SUM(H12:H14)</f>
        <v>14.347</v>
      </c>
      <c r="I15" s="145"/>
    </row>
    <row r="16" spans="1:10" ht="20.100000000000001" customHeight="1">
      <c r="A16" s="297"/>
      <c r="B16" s="280" t="s">
        <v>18</v>
      </c>
      <c r="C16" s="287"/>
      <c r="D16" s="21" t="s">
        <v>47</v>
      </c>
      <c r="E16" s="18" t="s">
        <v>93</v>
      </c>
      <c r="F16" s="248">
        <f>F4+F8+F12+F20+F24+F28</f>
        <v>5946.77</v>
      </c>
      <c r="G16" s="248">
        <f t="shared" ref="G16:H16" si="0">G4+G8+G12+G20+G24+G28</f>
        <v>5781.1010999999999</v>
      </c>
      <c r="H16" s="248">
        <f t="shared" si="0"/>
        <v>5708.2674999999999</v>
      </c>
      <c r="I16" s="26"/>
      <c r="J16" s="309"/>
    </row>
    <row r="17" spans="1:10" ht="20.100000000000001" customHeight="1">
      <c r="A17" s="297"/>
      <c r="B17" s="281"/>
      <c r="C17" s="288"/>
      <c r="D17" s="21" t="s">
        <v>48</v>
      </c>
      <c r="E17" s="18" t="s">
        <v>93</v>
      </c>
      <c r="F17" s="248">
        <f>F5+F9+F13+F21+F25+F29-F32-F33</f>
        <v>26909.686000000002</v>
      </c>
      <c r="G17" s="248">
        <f t="shared" ref="G17:H17" si="1">G5+G9+G13+G21+G25+G29-G32-G33</f>
        <v>27516.91</v>
      </c>
      <c r="H17" s="248">
        <f t="shared" si="1"/>
        <v>27919.473000000005</v>
      </c>
      <c r="I17" s="44" t="s">
        <v>472</v>
      </c>
      <c r="J17" s="309"/>
    </row>
    <row r="18" spans="1:10" ht="20.100000000000001" customHeight="1">
      <c r="A18" s="297"/>
      <c r="B18" s="281"/>
      <c r="C18" s="288"/>
      <c r="D18" s="21" t="s">
        <v>62</v>
      </c>
      <c r="E18" s="18" t="s">
        <v>93</v>
      </c>
      <c r="F18" s="248">
        <f>F6+F10+F14+F22+F26+F30</f>
        <v>4.218</v>
      </c>
      <c r="G18" s="248">
        <f>G6+G10+G14+G22+G26+G30</f>
        <v>4.306</v>
      </c>
      <c r="H18" s="248">
        <f>H6+H10+H14+H22+H26+H30</f>
        <v>4.3769999999999998</v>
      </c>
      <c r="I18" s="26"/>
      <c r="J18" s="309"/>
    </row>
    <row r="19" spans="1:10" ht="20.100000000000001" customHeight="1">
      <c r="A19" s="297"/>
      <c r="B19" s="282"/>
      <c r="C19" s="289"/>
      <c r="D19" s="31" t="s">
        <v>51</v>
      </c>
      <c r="E19" s="31" t="s">
        <v>15</v>
      </c>
      <c r="F19" s="146">
        <f>SUM(F16:F18)</f>
        <v>32860.674000000006</v>
      </c>
      <c r="G19" s="146">
        <f>SUM(G16:G18)</f>
        <v>33302.3171</v>
      </c>
      <c r="H19" s="146">
        <f>SUM(H16:H18)</f>
        <v>33632.117500000008</v>
      </c>
      <c r="I19" s="49"/>
      <c r="J19" s="309"/>
    </row>
    <row r="20" spans="1:10" ht="20.100000000000001" customHeight="1">
      <c r="A20" s="297"/>
      <c r="B20" s="280" t="s">
        <v>58</v>
      </c>
      <c r="C20" s="287"/>
      <c r="D20" s="21" t="s">
        <v>47</v>
      </c>
      <c r="E20" s="18" t="s">
        <v>93</v>
      </c>
      <c r="F20" s="105">
        <v>0</v>
      </c>
      <c r="G20" s="105">
        <v>0.1011</v>
      </c>
      <c r="H20" s="105">
        <v>1.1355</v>
      </c>
      <c r="I20" s="26"/>
    </row>
    <row r="21" spans="1:10" ht="20.100000000000001" customHeight="1">
      <c r="A21" s="297"/>
      <c r="B21" s="281"/>
      <c r="C21" s="288"/>
      <c r="D21" s="21" t="s">
        <v>48</v>
      </c>
      <c r="E21" s="18" t="s">
        <v>93</v>
      </c>
      <c r="F21" s="105">
        <v>1.5049999999999999</v>
      </c>
      <c r="G21" s="105">
        <v>1.508</v>
      </c>
      <c r="H21" s="105">
        <v>1.5960000000000001</v>
      </c>
      <c r="I21" s="26"/>
    </row>
    <row r="22" spans="1:10" ht="20.100000000000001" customHeight="1">
      <c r="A22" s="297"/>
      <c r="B22" s="281"/>
      <c r="C22" s="288"/>
      <c r="D22" s="21" t="s">
        <v>62</v>
      </c>
      <c r="E22" s="18" t="s">
        <v>93</v>
      </c>
      <c r="F22" s="105">
        <v>0</v>
      </c>
      <c r="G22" s="105">
        <v>0</v>
      </c>
      <c r="H22" s="105">
        <v>0</v>
      </c>
      <c r="I22" s="26"/>
    </row>
    <row r="23" spans="1:10" ht="20.100000000000001" customHeight="1">
      <c r="A23" s="297"/>
      <c r="B23" s="282"/>
      <c r="C23" s="289"/>
      <c r="D23" s="31" t="s">
        <v>51</v>
      </c>
      <c r="E23" s="29" t="s">
        <v>93</v>
      </c>
      <c r="F23" s="152">
        <f>SUM(F20:F22)</f>
        <v>1.5049999999999999</v>
      </c>
      <c r="G23" s="152">
        <f>SUM(G20:G22)</f>
        <v>1.6091</v>
      </c>
      <c r="H23" s="152">
        <f>SUM(H20:H22)</f>
        <v>2.7315</v>
      </c>
      <c r="I23" s="49"/>
    </row>
    <row r="24" spans="1:10" ht="20.100000000000001" customHeight="1">
      <c r="A24" s="297"/>
      <c r="B24" s="280" t="s">
        <v>16</v>
      </c>
      <c r="C24" s="287"/>
      <c r="D24" s="21" t="s">
        <v>47</v>
      </c>
      <c r="E24" s="18" t="s">
        <v>93</v>
      </c>
      <c r="F24" s="20">
        <v>3385.61</v>
      </c>
      <c r="G24" s="20">
        <v>3326.355</v>
      </c>
      <c r="H24" s="20">
        <v>3282.4180000000001</v>
      </c>
      <c r="I24" s="26"/>
    </row>
    <row r="25" spans="1:10" ht="20.100000000000001" customHeight="1">
      <c r="A25" s="297"/>
      <c r="B25" s="281"/>
      <c r="C25" s="288"/>
      <c r="D25" s="21" t="s">
        <v>48</v>
      </c>
      <c r="E25" s="18" t="s">
        <v>93</v>
      </c>
      <c r="F25" s="20">
        <v>178</v>
      </c>
      <c r="G25" s="20">
        <v>26</v>
      </c>
      <c r="H25" s="20">
        <v>85.061999999999998</v>
      </c>
      <c r="I25" s="26"/>
    </row>
    <row r="26" spans="1:10" ht="20.100000000000001" customHeight="1">
      <c r="A26" s="297"/>
      <c r="B26" s="281"/>
      <c r="C26" s="288"/>
      <c r="D26" s="21" t="s">
        <v>62</v>
      </c>
      <c r="E26" s="18" t="s">
        <v>93</v>
      </c>
      <c r="F26" s="20">
        <v>1.4279999999999999</v>
      </c>
      <c r="G26" s="20">
        <v>1.4650000000000001</v>
      </c>
      <c r="H26" s="20">
        <v>1.484</v>
      </c>
      <c r="I26" s="26"/>
    </row>
    <row r="27" spans="1:10" ht="20.100000000000001" customHeight="1">
      <c r="A27" s="297"/>
      <c r="B27" s="282"/>
      <c r="C27" s="289"/>
      <c r="D27" s="31" t="s">
        <v>51</v>
      </c>
      <c r="E27" s="29" t="s">
        <v>93</v>
      </c>
      <c r="F27" s="146">
        <f>SUM(F24:F26)</f>
        <v>3565.038</v>
      </c>
      <c r="G27" s="146">
        <f>SUM(G24:G26)</f>
        <v>3353.82</v>
      </c>
      <c r="H27" s="146">
        <f>SUM(H24:H26)</f>
        <v>3368.9639999999999</v>
      </c>
      <c r="I27" s="49"/>
    </row>
    <row r="28" spans="1:10" ht="20.100000000000001" customHeight="1">
      <c r="A28" s="297"/>
      <c r="B28" s="280" t="s">
        <v>17</v>
      </c>
      <c r="C28" s="287"/>
      <c r="D28" s="21" t="s">
        <v>47</v>
      </c>
      <c r="E28" s="18" t="s">
        <v>93</v>
      </c>
      <c r="F28" s="20">
        <v>1850.08</v>
      </c>
      <c r="G28" s="20">
        <v>1800.4059999999999</v>
      </c>
      <c r="H28" s="20">
        <v>1683.768</v>
      </c>
      <c r="I28" s="26"/>
    </row>
    <row r="29" spans="1:10" ht="20.100000000000001" customHeight="1">
      <c r="A29" s="297"/>
      <c r="B29" s="281"/>
      <c r="C29" s="288"/>
      <c r="D29" s="21" t="s">
        <v>48</v>
      </c>
      <c r="E29" s="18" t="s">
        <v>93</v>
      </c>
      <c r="F29" s="105">
        <v>0</v>
      </c>
      <c r="G29" s="105">
        <v>0</v>
      </c>
      <c r="H29" s="105">
        <v>0</v>
      </c>
      <c r="I29" s="26"/>
    </row>
    <row r="30" spans="1:10" ht="20.100000000000001" customHeight="1">
      <c r="A30" s="297"/>
      <c r="B30" s="281"/>
      <c r="C30" s="288"/>
      <c r="D30" s="21" t="s">
        <v>62</v>
      </c>
      <c r="E30" s="18" t="s">
        <v>93</v>
      </c>
      <c r="F30" s="105">
        <v>0</v>
      </c>
      <c r="G30" s="105">
        <v>0</v>
      </c>
      <c r="H30" s="105">
        <v>0</v>
      </c>
      <c r="I30" s="26"/>
    </row>
    <row r="31" spans="1:10" ht="20.100000000000001" customHeight="1">
      <c r="A31" s="297"/>
      <c r="B31" s="282"/>
      <c r="C31" s="289"/>
      <c r="D31" s="31" t="s">
        <v>51</v>
      </c>
      <c r="E31" s="29" t="s">
        <v>93</v>
      </c>
      <c r="F31" s="146">
        <f>SUM(F28:F30)</f>
        <v>1850.08</v>
      </c>
      <c r="G31" s="146">
        <f>SUM(G28:G30)</f>
        <v>1800.4059999999999</v>
      </c>
      <c r="H31" s="146">
        <f>SUM(H28:H30)</f>
        <v>1683.768</v>
      </c>
      <c r="I31" s="49"/>
    </row>
    <row r="32" spans="1:10" ht="20.100000000000001" customHeight="1">
      <c r="A32" s="297"/>
      <c r="B32" s="275" t="s">
        <v>262</v>
      </c>
      <c r="C32" s="276"/>
      <c r="D32" s="21" t="s">
        <v>51</v>
      </c>
      <c r="E32" s="18" t="s">
        <v>93</v>
      </c>
      <c r="F32" s="162">
        <v>880.27</v>
      </c>
      <c r="G32" s="162">
        <v>837.24</v>
      </c>
      <c r="H32" s="162">
        <v>1148.1489999999999</v>
      </c>
      <c r="I32" s="26"/>
    </row>
    <row r="33" spans="1:10" ht="20.100000000000001" customHeight="1">
      <c r="A33" s="297"/>
      <c r="B33" s="275" t="s">
        <v>263</v>
      </c>
      <c r="C33" s="276"/>
      <c r="D33" s="21" t="s">
        <v>51</v>
      </c>
      <c r="E33" s="18" t="s">
        <v>93</v>
      </c>
      <c r="F33" s="162">
        <v>52.33</v>
      </c>
      <c r="G33" s="162">
        <v>65.13</v>
      </c>
      <c r="H33" s="162">
        <v>67.117999999999995</v>
      </c>
      <c r="I33" s="26"/>
    </row>
    <row r="34" spans="1:10" ht="20.100000000000001" customHeight="1">
      <c r="A34" s="297"/>
      <c r="B34" s="275" t="s">
        <v>158</v>
      </c>
      <c r="C34" s="276"/>
      <c r="D34" s="18" t="s">
        <v>51</v>
      </c>
      <c r="E34" s="18" t="s">
        <v>11</v>
      </c>
      <c r="F34" s="135" t="s">
        <v>94</v>
      </c>
      <c r="G34" s="135" t="s">
        <v>94</v>
      </c>
      <c r="H34" s="162" t="s">
        <v>94</v>
      </c>
      <c r="I34" s="26"/>
    </row>
    <row r="35" spans="1:10" ht="20.100000000000001" customHeight="1">
      <c r="A35" s="255"/>
      <c r="B35" s="298" t="s">
        <v>159</v>
      </c>
      <c r="C35" s="299"/>
      <c r="D35" s="21" t="s">
        <v>51</v>
      </c>
      <c r="E35" s="18" t="s">
        <v>15</v>
      </c>
      <c r="F35" s="20">
        <v>19722.815000000002</v>
      </c>
      <c r="G35" s="20">
        <v>20108.964</v>
      </c>
      <c r="H35" s="20">
        <v>20863.759999999998</v>
      </c>
      <c r="I35" s="26"/>
    </row>
    <row r="36" spans="1:10" ht="20.100000000000001" customHeight="1">
      <c r="A36" s="300"/>
      <c r="B36" s="69" t="s">
        <v>267</v>
      </c>
      <c r="C36" s="69"/>
      <c r="D36" s="132"/>
      <c r="E36" s="69"/>
      <c r="F36" s="69"/>
      <c r="G36" s="69"/>
      <c r="H36" s="69"/>
      <c r="I36" s="70"/>
    </row>
    <row r="37" spans="1:10" ht="20.100000000000001" customHeight="1">
      <c r="A37" s="302"/>
      <c r="B37" s="298" t="s">
        <v>284</v>
      </c>
      <c r="C37" s="299"/>
      <c r="D37" s="21" t="s">
        <v>51</v>
      </c>
      <c r="E37" s="18" t="s">
        <v>264</v>
      </c>
      <c r="F37" s="136">
        <f>F19/경제!E9*100000000</f>
        <v>1.3144413515864914</v>
      </c>
      <c r="G37" s="136">
        <f>G19/경제!F9*100000000</f>
        <v>1.1893248611935705</v>
      </c>
      <c r="H37" s="136">
        <f>H19/경제!G9*100000000</f>
        <v>1.0045970063685072</v>
      </c>
      <c r="I37" s="170" t="s">
        <v>378</v>
      </c>
    </row>
    <row r="38" spans="1:10" ht="20.100000000000001" customHeight="1">
      <c r="A38" s="310"/>
      <c r="B38" s="69" t="s">
        <v>265</v>
      </c>
      <c r="C38" s="69"/>
      <c r="D38" s="132"/>
      <c r="E38" s="69"/>
      <c r="F38" s="69"/>
      <c r="G38" s="69"/>
      <c r="H38" s="69"/>
      <c r="I38" s="70"/>
      <c r="J38" s="109"/>
    </row>
    <row r="39" spans="1:10" ht="20.100000000000001" customHeight="1">
      <c r="A39" s="311"/>
      <c r="B39" s="280" t="s">
        <v>88</v>
      </c>
      <c r="C39" s="287"/>
      <c r="D39" s="21" t="s">
        <v>51</v>
      </c>
      <c r="E39" s="21" t="s">
        <v>96</v>
      </c>
      <c r="F39" s="137">
        <v>5172.8599999999997</v>
      </c>
      <c r="G39" s="137">
        <v>2252.0300000000002</v>
      </c>
      <c r="H39" s="137">
        <v>9135.2999999999993</v>
      </c>
      <c r="I39" s="26"/>
    </row>
    <row r="40" spans="1:10" ht="20.100000000000001" customHeight="1">
      <c r="A40" s="300"/>
      <c r="B40" s="69" t="s">
        <v>266</v>
      </c>
      <c r="C40" s="69"/>
      <c r="D40" s="132"/>
      <c r="E40" s="69"/>
      <c r="F40" s="69"/>
      <c r="G40" s="69"/>
      <c r="H40" s="69"/>
      <c r="I40" s="70"/>
      <c r="J40" s="109"/>
    </row>
    <row r="41" spans="1:10" ht="20.100000000000001" customHeight="1">
      <c r="A41" s="301"/>
      <c r="B41" s="280" t="s">
        <v>90</v>
      </c>
      <c r="C41" s="287"/>
      <c r="D41" s="21" t="s">
        <v>47</v>
      </c>
      <c r="E41" s="18" t="s">
        <v>14</v>
      </c>
      <c r="F41" s="65">
        <v>2667415</v>
      </c>
      <c r="G41" s="65">
        <v>2667415</v>
      </c>
      <c r="H41" s="65">
        <v>2481232</v>
      </c>
      <c r="I41" s="26"/>
    </row>
    <row r="42" spans="1:10" ht="20.100000000000001" customHeight="1">
      <c r="A42" s="301"/>
      <c r="B42" s="281"/>
      <c r="C42" s="288"/>
      <c r="D42" s="21" t="s">
        <v>48</v>
      </c>
      <c r="E42" s="18" t="s">
        <v>14</v>
      </c>
      <c r="F42" s="65">
        <v>7563172</v>
      </c>
      <c r="G42" s="123">
        <v>8025042</v>
      </c>
      <c r="H42" s="123">
        <v>8231085</v>
      </c>
      <c r="I42" s="26"/>
    </row>
    <row r="43" spans="1:10" ht="20.100000000000001" customHeight="1">
      <c r="A43" s="301"/>
      <c r="B43" s="282"/>
      <c r="C43" s="289"/>
      <c r="D43" s="31" t="s">
        <v>49</v>
      </c>
      <c r="E43" s="29" t="s">
        <v>14</v>
      </c>
      <c r="F43" s="68">
        <f>SUM(F41:F42)</f>
        <v>10230587</v>
      </c>
      <c r="G43" s="68">
        <f>SUM(G41:G42)</f>
        <v>10692457</v>
      </c>
      <c r="H43" s="68">
        <f>SUM(H41:H42)</f>
        <v>10712317</v>
      </c>
      <c r="I43" s="49"/>
    </row>
    <row r="44" spans="1:10" ht="20.100000000000001" customHeight="1">
      <c r="A44" s="301"/>
      <c r="B44" s="280" t="s">
        <v>91</v>
      </c>
      <c r="C44" s="287"/>
      <c r="D44" s="21" t="s">
        <v>47</v>
      </c>
      <c r="E44" s="21" t="s">
        <v>14</v>
      </c>
      <c r="F44" s="123">
        <v>0</v>
      </c>
      <c r="G44" s="123">
        <v>0</v>
      </c>
      <c r="H44" s="123">
        <v>0</v>
      </c>
      <c r="I44" s="26"/>
    </row>
    <row r="45" spans="1:10" ht="20.100000000000001" customHeight="1">
      <c r="A45" s="301"/>
      <c r="B45" s="281"/>
      <c r="C45" s="288"/>
      <c r="D45" s="21" t="s">
        <v>48</v>
      </c>
      <c r="E45" s="21" t="s">
        <v>14</v>
      </c>
      <c r="F45" s="123">
        <v>256648</v>
      </c>
      <c r="G45" s="123">
        <v>220428</v>
      </c>
      <c r="H45" s="123">
        <v>269933</v>
      </c>
      <c r="I45" s="26"/>
    </row>
    <row r="46" spans="1:10" ht="20.100000000000001" customHeight="1">
      <c r="A46" s="301"/>
      <c r="B46" s="282"/>
      <c r="C46" s="289"/>
      <c r="D46" s="31" t="s">
        <v>49</v>
      </c>
      <c r="E46" s="31" t="s">
        <v>14</v>
      </c>
      <c r="F46" s="124">
        <f>SUM(F44:F45)</f>
        <v>256648</v>
      </c>
      <c r="G46" s="124">
        <f>SUM(G44:G45)</f>
        <v>220428</v>
      </c>
      <c r="H46" s="124">
        <f>SUM(H44:H45)</f>
        <v>269933</v>
      </c>
      <c r="I46" s="49"/>
    </row>
    <row r="47" spans="1:10" ht="20.100000000000001" customHeight="1">
      <c r="A47" s="301"/>
      <c r="B47" s="280" t="s">
        <v>92</v>
      </c>
      <c r="C47" s="287"/>
      <c r="D47" s="21" t="s">
        <v>47</v>
      </c>
      <c r="E47" s="21" t="s">
        <v>11</v>
      </c>
      <c r="F47" s="120">
        <v>0</v>
      </c>
      <c r="G47" s="120">
        <v>0</v>
      </c>
      <c r="H47" s="120">
        <v>0</v>
      </c>
      <c r="I47" s="26"/>
    </row>
    <row r="48" spans="1:10" ht="20.100000000000001" customHeight="1">
      <c r="A48" s="301"/>
      <c r="B48" s="281"/>
      <c r="C48" s="288"/>
      <c r="D48" s="21" t="s">
        <v>48</v>
      </c>
      <c r="E48" s="21" t="s">
        <v>11</v>
      </c>
      <c r="F48" s="121">
        <v>3.39</v>
      </c>
      <c r="G48" s="121">
        <v>2.75</v>
      </c>
      <c r="H48" s="121">
        <v>3.28</v>
      </c>
      <c r="I48" s="26"/>
    </row>
    <row r="49" spans="1:12" ht="20.100000000000001" customHeight="1">
      <c r="A49" s="302"/>
      <c r="B49" s="282"/>
      <c r="C49" s="289"/>
      <c r="D49" s="31" t="s">
        <v>49</v>
      </c>
      <c r="E49" s="31" t="s">
        <v>11</v>
      </c>
      <c r="F49" s="122">
        <v>2.5099999999999998</v>
      </c>
      <c r="G49" s="153">
        <v>2.06</v>
      </c>
      <c r="H49" s="153">
        <v>2.52</v>
      </c>
      <c r="I49" s="114" t="s">
        <v>448</v>
      </c>
    </row>
    <row r="50" spans="1:12" ht="20.100000000000001" customHeight="1">
      <c r="A50" s="300"/>
      <c r="B50" s="69" t="s">
        <v>268</v>
      </c>
      <c r="C50" s="69"/>
      <c r="D50" s="132"/>
      <c r="E50" s="69"/>
      <c r="F50" s="69"/>
      <c r="G50" s="69"/>
      <c r="H50" s="69"/>
      <c r="I50" s="70"/>
    </row>
    <row r="51" spans="1:12" ht="20.100000000000001" customHeight="1">
      <c r="A51" s="301"/>
      <c r="B51" s="283" t="s">
        <v>285</v>
      </c>
      <c r="C51" s="25" t="s">
        <v>286</v>
      </c>
      <c r="D51" s="21" t="s">
        <v>47</v>
      </c>
      <c r="E51" s="18" t="s">
        <v>14</v>
      </c>
      <c r="F51" s="75">
        <v>1350331</v>
      </c>
      <c r="G51" s="20">
        <v>1351906</v>
      </c>
      <c r="H51" s="20">
        <v>1428291</v>
      </c>
      <c r="I51" s="71"/>
    </row>
    <row r="52" spans="1:12" ht="20.100000000000001" customHeight="1">
      <c r="A52" s="301"/>
      <c r="B52" s="284"/>
      <c r="C52" s="25" t="s">
        <v>287</v>
      </c>
      <c r="D52" s="21" t="s">
        <v>48</v>
      </c>
      <c r="E52" s="18" t="s">
        <v>14</v>
      </c>
      <c r="F52" s="20">
        <v>1113401</v>
      </c>
      <c r="G52" s="20">
        <v>1274702</v>
      </c>
      <c r="H52" s="20">
        <v>1207372</v>
      </c>
      <c r="I52" s="26"/>
    </row>
    <row r="53" spans="1:12" ht="20.100000000000001" customHeight="1">
      <c r="A53" s="302"/>
      <c r="B53" s="285"/>
      <c r="C53" s="25" t="s">
        <v>288</v>
      </c>
      <c r="D53" s="31" t="s">
        <v>49</v>
      </c>
      <c r="E53" s="29" t="s">
        <v>14</v>
      </c>
      <c r="F53" s="30">
        <f t="shared" ref="F53:G53" si="2">SUM(F51:F52)</f>
        <v>2463732</v>
      </c>
      <c r="G53" s="30">
        <f t="shared" si="2"/>
        <v>2626608</v>
      </c>
      <c r="H53" s="30">
        <f>SUM(H51:H52)</f>
        <v>2635663</v>
      </c>
      <c r="I53" s="49"/>
    </row>
    <row r="54" spans="1:12" ht="20.100000000000001" customHeight="1">
      <c r="A54" s="300"/>
      <c r="B54" s="69" t="s">
        <v>269</v>
      </c>
      <c r="C54" s="69"/>
      <c r="D54" s="132"/>
      <c r="E54" s="69"/>
      <c r="F54" s="69"/>
      <c r="G54" s="69"/>
      <c r="H54" s="69"/>
      <c r="I54" s="70"/>
      <c r="J54" s="109"/>
    </row>
    <row r="55" spans="1:12" ht="20.100000000000001" customHeight="1">
      <c r="A55" s="301"/>
      <c r="B55" s="280" t="s">
        <v>89</v>
      </c>
      <c r="C55" s="287"/>
      <c r="D55" s="21" t="s">
        <v>47</v>
      </c>
      <c r="E55" s="21" t="s">
        <v>97</v>
      </c>
      <c r="F55" s="28">
        <f>F41-F51</f>
        <v>1317084</v>
      </c>
      <c r="G55" s="28">
        <f t="shared" ref="G55:H56" si="3">G41-G51</f>
        <v>1315509</v>
      </c>
      <c r="H55" s="20">
        <f t="shared" si="3"/>
        <v>1052941</v>
      </c>
      <c r="I55" s="26"/>
    </row>
    <row r="56" spans="1:12" ht="20.100000000000001" customHeight="1">
      <c r="A56" s="301"/>
      <c r="B56" s="281"/>
      <c r="C56" s="288"/>
      <c r="D56" s="21" t="s">
        <v>48</v>
      </c>
      <c r="E56" s="21" t="s">
        <v>14</v>
      </c>
      <c r="F56" s="28">
        <f>F42-F52</f>
        <v>6449771</v>
      </c>
      <c r="G56" s="28">
        <f t="shared" si="3"/>
        <v>6750340</v>
      </c>
      <c r="H56" s="20">
        <f t="shared" si="3"/>
        <v>7023713</v>
      </c>
      <c r="I56" s="26"/>
    </row>
    <row r="57" spans="1:12" ht="20.100000000000001" customHeight="1">
      <c r="A57" s="301"/>
      <c r="B57" s="282"/>
      <c r="C57" s="289"/>
      <c r="D57" s="31" t="s">
        <v>49</v>
      </c>
      <c r="E57" s="31" t="s">
        <v>14</v>
      </c>
      <c r="F57" s="30">
        <f>F55+F56</f>
        <v>7766855</v>
      </c>
      <c r="G57" s="30">
        <f t="shared" ref="G57:H57" si="4">G55+G56</f>
        <v>8065849</v>
      </c>
      <c r="H57" s="30">
        <f t="shared" si="4"/>
        <v>8076654</v>
      </c>
      <c r="I57" s="49"/>
      <c r="J57" s="125"/>
      <c r="K57" s="125"/>
      <c r="L57" s="125"/>
    </row>
    <row r="58" spans="1:12" ht="20.100000000000001" customHeight="1">
      <c r="A58" s="301"/>
      <c r="B58" s="298" t="s">
        <v>100</v>
      </c>
      <c r="C58" s="299"/>
      <c r="D58" s="21" t="s">
        <v>51</v>
      </c>
      <c r="E58" s="21" t="s">
        <v>19</v>
      </c>
      <c r="F58" s="28">
        <v>310.7</v>
      </c>
      <c r="G58" s="28">
        <v>288.05547414396881</v>
      </c>
      <c r="H58" s="28">
        <v>241.3</v>
      </c>
      <c r="I58" s="44" t="s">
        <v>178</v>
      </c>
    </row>
    <row r="59" spans="1:12" ht="20.100000000000001" customHeight="1">
      <c r="A59" s="301"/>
      <c r="B59" s="303" t="s">
        <v>119</v>
      </c>
      <c r="C59" s="304"/>
      <c r="D59" s="21" t="s">
        <v>47</v>
      </c>
      <c r="E59" s="21" t="s">
        <v>14</v>
      </c>
      <c r="F59" s="74" t="s">
        <v>197</v>
      </c>
      <c r="G59" s="74" t="s">
        <v>197</v>
      </c>
      <c r="H59" s="74" t="s">
        <v>197</v>
      </c>
      <c r="I59" s="26"/>
    </row>
    <row r="60" spans="1:12" ht="20.100000000000001" customHeight="1">
      <c r="A60" s="301"/>
      <c r="B60" s="305"/>
      <c r="C60" s="306"/>
      <c r="D60" s="21" t="s">
        <v>48</v>
      </c>
      <c r="E60" s="21" t="s">
        <v>14</v>
      </c>
      <c r="F60" s="74" t="s">
        <v>197</v>
      </c>
      <c r="G60" s="74" t="s">
        <v>197</v>
      </c>
      <c r="H60" s="74" t="s">
        <v>197</v>
      </c>
      <c r="I60" s="26"/>
    </row>
    <row r="61" spans="1:12" ht="20.100000000000001" customHeight="1">
      <c r="A61" s="302"/>
      <c r="B61" s="307"/>
      <c r="C61" s="308"/>
      <c r="D61" s="31" t="s">
        <v>49</v>
      </c>
      <c r="E61" s="31" t="s">
        <v>97</v>
      </c>
      <c r="F61" s="73" t="s">
        <v>197</v>
      </c>
      <c r="G61" s="73" t="s">
        <v>197</v>
      </c>
      <c r="H61" s="73" t="s">
        <v>197</v>
      </c>
      <c r="I61" s="49"/>
      <c r="J61" s="109"/>
    </row>
    <row r="62" spans="1:12" ht="20.100000000000001" customHeight="1">
      <c r="A62" s="267"/>
      <c r="B62" s="107" t="s">
        <v>270</v>
      </c>
      <c r="C62" s="107"/>
      <c r="D62" s="133"/>
      <c r="E62" s="107"/>
      <c r="F62" s="107"/>
      <c r="G62" s="107"/>
      <c r="H62" s="107"/>
      <c r="I62" s="108"/>
      <c r="J62" s="109"/>
    </row>
    <row r="63" spans="1:12" ht="20.100000000000001" customHeight="1">
      <c r="A63" s="286"/>
      <c r="B63" s="280" t="s">
        <v>289</v>
      </c>
      <c r="C63" s="287"/>
      <c r="D63" s="21" t="s">
        <v>47</v>
      </c>
      <c r="E63" s="18" t="s">
        <v>12</v>
      </c>
      <c r="F63" s="126">
        <v>0</v>
      </c>
      <c r="G63" s="126">
        <v>0</v>
      </c>
      <c r="H63" s="126">
        <v>0</v>
      </c>
      <c r="I63" s="26"/>
    </row>
    <row r="64" spans="1:12" ht="20.100000000000001" customHeight="1">
      <c r="A64" s="286"/>
      <c r="B64" s="281"/>
      <c r="C64" s="288"/>
      <c r="D64" s="21" t="s">
        <v>48</v>
      </c>
      <c r="E64" s="18" t="s">
        <v>12</v>
      </c>
      <c r="F64" s="127">
        <v>1</v>
      </c>
      <c r="G64" s="127">
        <v>0</v>
      </c>
      <c r="H64" s="127">
        <v>0</v>
      </c>
      <c r="I64" s="26"/>
    </row>
    <row r="65" spans="1:10" ht="20.100000000000001" customHeight="1">
      <c r="A65" s="286"/>
      <c r="B65" s="282"/>
      <c r="C65" s="289"/>
      <c r="D65" s="31" t="s">
        <v>163</v>
      </c>
      <c r="E65" s="29" t="s">
        <v>76</v>
      </c>
      <c r="F65" s="68">
        <f t="shared" ref="F65:H65" si="5">SUM(F63:F64)</f>
        <v>1</v>
      </c>
      <c r="G65" s="128">
        <f t="shared" si="5"/>
        <v>0</v>
      </c>
      <c r="H65" s="128">
        <f t="shared" si="5"/>
        <v>0</v>
      </c>
      <c r="I65" s="49"/>
    </row>
    <row r="66" spans="1:10" ht="20.100000000000001" customHeight="1">
      <c r="A66" s="286"/>
      <c r="B66" s="280" t="s">
        <v>290</v>
      </c>
      <c r="C66" s="287"/>
      <c r="D66" s="21" t="s">
        <v>47</v>
      </c>
      <c r="E66" s="18" t="s">
        <v>121</v>
      </c>
      <c r="F66" s="126">
        <v>0</v>
      </c>
      <c r="G66" s="129">
        <v>200000</v>
      </c>
      <c r="H66" s="129">
        <v>0</v>
      </c>
      <c r="I66" s="26"/>
    </row>
    <row r="67" spans="1:10" ht="20.100000000000001" customHeight="1">
      <c r="A67" s="286"/>
      <c r="B67" s="281"/>
      <c r="C67" s="288"/>
      <c r="D67" s="21" t="s">
        <v>48</v>
      </c>
      <c r="E67" s="18" t="s">
        <v>121</v>
      </c>
      <c r="F67" s="127">
        <v>0</v>
      </c>
      <c r="G67" s="127">
        <v>0</v>
      </c>
      <c r="H67" s="127">
        <v>0</v>
      </c>
      <c r="I67" s="26"/>
    </row>
    <row r="68" spans="1:10" ht="20.100000000000001" customHeight="1">
      <c r="A68" s="271"/>
      <c r="B68" s="282"/>
      <c r="C68" s="289"/>
      <c r="D68" s="31" t="s">
        <v>49</v>
      </c>
      <c r="E68" s="29" t="s">
        <v>121</v>
      </c>
      <c r="F68" s="128">
        <f t="shared" ref="F68:H68" si="6">SUM(F66:F67)</f>
        <v>0</v>
      </c>
      <c r="G68" s="68">
        <f t="shared" si="6"/>
        <v>200000</v>
      </c>
      <c r="H68" s="68">
        <f t="shared" si="6"/>
        <v>0</v>
      </c>
      <c r="I68" s="49"/>
    </row>
    <row r="69" spans="1:10" ht="20.100000000000001" customHeight="1">
      <c r="A69" s="267"/>
      <c r="B69" s="69" t="s">
        <v>271</v>
      </c>
      <c r="C69" s="69"/>
      <c r="D69" s="132"/>
      <c r="E69" s="69"/>
      <c r="F69" s="69"/>
      <c r="G69" s="69"/>
      <c r="H69" s="69"/>
      <c r="I69" s="70"/>
      <c r="J69" s="109"/>
    </row>
    <row r="70" spans="1:10" ht="20.100000000000001" customHeight="1">
      <c r="A70" s="286"/>
      <c r="B70" s="280" t="s">
        <v>175</v>
      </c>
      <c r="C70" s="287"/>
      <c r="D70" s="21" t="s">
        <v>47</v>
      </c>
      <c r="E70" s="18" t="s">
        <v>83</v>
      </c>
      <c r="F70" s="20">
        <v>37536.980000000003</v>
      </c>
      <c r="G70" s="20">
        <v>34567</v>
      </c>
      <c r="H70" s="20">
        <v>39214</v>
      </c>
      <c r="I70" s="26"/>
    </row>
    <row r="71" spans="1:10" ht="20.100000000000001" customHeight="1">
      <c r="A71" s="286"/>
      <c r="B71" s="281"/>
      <c r="C71" s="288"/>
      <c r="D71" s="21" t="s">
        <v>48</v>
      </c>
      <c r="E71" s="18" t="s">
        <v>83</v>
      </c>
      <c r="F71" s="20">
        <v>1366925.3670000001</v>
      </c>
      <c r="G71" s="75">
        <v>1405441.07</v>
      </c>
      <c r="H71" s="75">
        <v>1447105</v>
      </c>
      <c r="I71" s="26"/>
    </row>
    <row r="72" spans="1:10" ht="20.100000000000001" customHeight="1">
      <c r="A72" s="286"/>
      <c r="B72" s="281"/>
      <c r="C72" s="288"/>
      <c r="D72" s="21" t="s">
        <v>62</v>
      </c>
      <c r="E72" s="18" t="s">
        <v>83</v>
      </c>
      <c r="F72" s="76">
        <f>69.114+96.016</f>
        <v>165.13</v>
      </c>
      <c r="G72" s="75">
        <v>168.65600000000001</v>
      </c>
      <c r="H72" s="75">
        <v>170.881</v>
      </c>
      <c r="I72" s="26"/>
    </row>
    <row r="73" spans="1:10" ht="20.100000000000001" customHeight="1">
      <c r="A73" s="286"/>
      <c r="B73" s="282"/>
      <c r="C73" s="289"/>
      <c r="D73" s="31" t="s">
        <v>51</v>
      </c>
      <c r="E73" s="29" t="s">
        <v>83</v>
      </c>
      <c r="F73" s="30">
        <f>SUM(F70:F72)</f>
        <v>1404627.477</v>
      </c>
      <c r="G73" s="32">
        <f>SUM(G70:G72)</f>
        <v>1440176.726</v>
      </c>
      <c r="H73" s="32">
        <f>SUM(H70:H72)</f>
        <v>1486489.8810000001</v>
      </c>
      <c r="I73" s="49"/>
    </row>
    <row r="74" spans="1:10" ht="20.100000000000001" customHeight="1">
      <c r="A74" s="271"/>
      <c r="B74" s="275" t="s">
        <v>160</v>
      </c>
      <c r="C74" s="276"/>
      <c r="D74" s="21" t="s">
        <v>51</v>
      </c>
      <c r="E74" s="21" t="s">
        <v>65</v>
      </c>
      <c r="F74" s="194">
        <f>(F70*1+F71*0.993225)/F73*100</f>
        <v>99.328928878597992</v>
      </c>
      <c r="G74" s="195">
        <f>(G70*1+G71*0.9986)/G73*100</f>
        <v>99.851665878261116</v>
      </c>
      <c r="H74" s="195">
        <f>(H70*1+H71*0.9972)/H73*100</f>
        <v>99.715923057803835</v>
      </c>
      <c r="I74" s="179"/>
    </row>
    <row r="75" spans="1:10" ht="20.100000000000001" customHeight="1">
      <c r="A75" s="267"/>
      <c r="B75" s="69" t="s">
        <v>272</v>
      </c>
      <c r="C75" s="69"/>
      <c r="D75" s="132"/>
      <c r="E75" s="69"/>
      <c r="F75" s="69"/>
      <c r="G75" s="69"/>
      <c r="H75" s="69"/>
      <c r="I75" s="70"/>
      <c r="J75" s="109"/>
    </row>
    <row r="76" spans="1:10" ht="20.100000000000001" customHeight="1">
      <c r="A76" s="286"/>
      <c r="B76" s="280" t="s">
        <v>176</v>
      </c>
      <c r="C76" s="287"/>
      <c r="D76" s="21" t="s">
        <v>47</v>
      </c>
      <c r="E76" s="18" t="s">
        <v>83</v>
      </c>
      <c r="F76" s="20">
        <v>306595.49</v>
      </c>
      <c r="G76" s="20">
        <v>291698</v>
      </c>
      <c r="H76" s="20">
        <v>250190</v>
      </c>
      <c r="I76" s="26"/>
    </row>
    <row r="77" spans="1:10" ht="20.100000000000001" customHeight="1">
      <c r="A77" s="286"/>
      <c r="B77" s="281"/>
      <c r="C77" s="288"/>
      <c r="D77" s="21" t="s">
        <v>48</v>
      </c>
      <c r="E77" s="18" t="s">
        <v>83</v>
      </c>
      <c r="F77" s="20">
        <v>64.959000000000003</v>
      </c>
      <c r="G77" s="20">
        <v>1255.8</v>
      </c>
      <c r="H77" s="20">
        <v>4070.654</v>
      </c>
      <c r="I77" s="26"/>
    </row>
    <row r="78" spans="1:10" ht="20.100000000000001" customHeight="1">
      <c r="A78" s="286"/>
      <c r="B78" s="281"/>
      <c r="C78" s="288"/>
      <c r="D78" s="21" t="s">
        <v>62</v>
      </c>
      <c r="E78" s="18" t="s">
        <v>83</v>
      </c>
      <c r="F78" s="76">
        <v>68.346999999999994</v>
      </c>
      <c r="G78" s="20">
        <v>70.102000000000004</v>
      </c>
      <c r="H78" s="20">
        <v>71.025999999999996</v>
      </c>
      <c r="I78" s="26"/>
    </row>
    <row r="79" spans="1:10" ht="20.100000000000001" customHeight="1">
      <c r="A79" s="286"/>
      <c r="B79" s="282"/>
      <c r="C79" s="289"/>
      <c r="D79" s="31" t="s">
        <v>51</v>
      </c>
      <c r="E79" s="29" t="s">
        <v>83</v>
      </c>
      <c r="F79" s="32">
        <f>SUM(F76:F78)</f>
        <v>306728.79599999997</v>
      </c>
      <c r="G79" s="32">
        <f>SUM(G76:G78)</f>
        <v>293023.902</v>
      </c>
      <c r="H79" s="32">
        <f>SUM(H76:H78)</f>
        <v>254331.68000000002</v>
      </c>
      <c r="I79" s="49"/>
    </row>
    <row r="80" spans="1:10" ht="20.100000000000001" customHeight="1">
      <c r="A80" s="286"/>
      <c r="B80" s="280" t="s">
        <v>177</v>
      </c>
      <c r="C80" s="287"/>
      <c r="D80" s="21" t="s">
        <v>47</v>
      </c>
      <c r="E80" s="18" t="s">
        <v>83</v>
      </c>
      <c r="F80" s="65">
        <v>0</v>
      </c>
      <c r="G80" s="65">
        <v>0</v>
      </c>
      <c r="H80" s="65">
        <v>0</v>
      </c>
      <c r="I80" s="26"/>
    </row>
    <row r="81" spans="1:10" ht="20.100000000000001" customHeight="1">
      <c r="A81" s="286"/>
      <c r="B81" s="281"/>
      <c r="C81" s="288"/>
      <c r="D81" s="21" t="s">
        <v>48</v>
      </c>
      <c r="E81" s="18" t="s">
        <v>83</v>
      </c>
      <c r="F81" s="65">
        <v>0</v>
      </c>
      <c r="G81" s="65">
        <v>0</v>
      </c>
      <c r="H81" s="65">
        <v>0</v>
      </c>
      <c r="I81" s="26"/>
    </row>
    <row r="82" spans="1:10" ht="20.100000000000001" customHeight="1">
      <c r="A82" s="286"/>
      <c r="B82" s="281"/>
      <c r="C82" s="288"/>
      <c r="D82" s="21" t="s">
        <v>62</v>
      </c>
      <c r="E82" s="18" t="s">
        <v>83</v>
      </c>
      <c r="F82" s="65">
        <v>0</v>
      </c>
      <c r="G82" s="65">
        <v>0</v>
      </c>
      <c r="H82" s="65">
        <v>0</v>
      </c>
      <c r="I82" s="26"/>
    </row>
    <row r="83" spans="1:10" ht="20.100000000000001" customHeight="1">
      <c r="A83" s="271"/>
      <c r="B83" s="282"/>
      <c r="C83" s="289"/>
      <c r="D83" s="31" t="s">
        <v>51</v>
      </c>
      <c r="E83" s="29" t="s">
        <v>83</v>
      </c>
      <c r="F83" s="68">
        <v>0</v>
      </c>
      <c r="G83" s="68">
        <v>0</v>
      </c>
      <c r="H83" s="68">
        <v>0</v>
      </c>
      <c r="I83" s="49"/>
    </row>
    <row r="84" spans="1:10" ht="20.100000000000001" customHeight="1">
      <c r="A84" s="267"/>
      <c r="B84" s="69" t="s">
        <v>273</v>
      </c>
      <c r="C84" s="69"/>
      <c r="D84" s="132"/>
      <c r="E84" s="69"/>
      <c r="F84" s="69"/>
      <c r="G84" s="69"/>
      <c r="H84" s="69"/>
      <c r="I84" s="70"/>
      <c r="J84" s="109"/>
    </row>
    <row r="85" spans="1:10" ht="20.100000000000001" customHeight="1">
      <c r="A85" s="286"/>
      <c r="B85" s="280" t="s">
        <v>20</v>
      </c>
      <c r="C85" s="287"/>
      <c r="D85" s="21" t="s">
        <v>47</v>
      </c>
      <c r="E85" s="18" t="s">
        <v>83</v>
      </c>
      <c r="F85" s="19">
        <v>344132</v>
      </c>
      <c r="G85" s="19">
        <f>SUM(G70,G76)</f>
        <v>326265</v>
      </c>
      <c r="H85" s="19">
        <v>289404</v>
      </c>
      <c r="I85" s="26"/>
    </row>
    <row r="86" spans="1:10" ht="20.100000000000001" customHeight="1">
      <c r="A86" s="286"/>
      <c r="B86" s="281"/>
      <c r="C86" s="288"/>
      <c r="D86" s="21" t="s">
        <v>48</v>
      </c>
      <c r="E86" s="18" t="s">
        <v>83</v>
      </c>
      <c r="F86" s="19">
        <v>1366990.33</v>
      </c>
      <c r="G86" s="19">
        <f>SUM(G71,G77)</f>
        <v>1406696.87</v>
      </c>
      <c r="H86" s="19">
        <v>1451175.65</v>
      </c>
      <c r="I86" s="26"/>
    </row>
    <row r="87" spans="1:10" ht="20.100000000000001" customHeight="1">
      <c r="A87" s="286"/>
      <c r="B87" s="281"/>
      <c r="C87" s="288"/>
      <c r="D87" s="21" t="s">
        <v>62</v>
      </c>
      <c r="E87" s="18" t="s">
        <v>83</v>
      </c>
      <c r="F87" s="20">
        <v>233.47699999999998</v>
      </c>
      <c r="G87" s="20">
        <f>SUM(G72,G78)</f>
        <v>238.75800000000001</v>
      </c>
      <c r="H87" s="20">
        <v>241.91</v>
      </c>
      <c r="I87" s="26"/>
    </row>
    <row r="88" spans="1:10" ht="20.100000000000001" customHeight="1">
      <c r="A88" s="271"/>
      <c r="B88" s="282"/>
      <c r="C88" s="289"/>
      <c r="D88" s="31" t="s">
        <v>49</v>
      </c>
      <c r="E88" s="29" t="s">
        <v>83</v>
      </c>
      <c r="F88" s="30">
        <v>1711355.807</v>
      </c>
      <c r="G88" s="30">
        <f>SUM(G73,G79)</f>
        <v>1733200.628</v>
      </c>
      <c r="H88" s="30">
        <f>SUM(H73,H79)</f>
        <v>1740821.561</v>
      </c>
      <c r="I88" s="49"/>
    </row>
    <row r="89" spans="1:10" ht="20.100000000000001" customHeight="1">
      <c r="A89" s="267"/>
      <c r="B89" s="69" t="s">
        <v>274</v>
      </c>
      <c r="C89" s="69"/>
      <c r="D89" s="132"/>
      <c r="E89" s="69"/>
      <c r="F89" s="69"/>
      <c r="G89" s="69"/>
      <c r="H89" s="69"/>
      <c r="I89" s="70"/>
      <c r="J89" s="109"/>
    </row>
    <row r="90" spans="1:10" ht="20.100000000000001" customHeight="1">
      <c r="A90" s="271"/>
      <c r="B90" s="280" t="s">
        <v>291</v>
      </c>
      <c r="C90" s="287"/>
      <c r="D90" s="31" t="s">
        <v>51</v>
      </c>
      <c r="E90" s="29" t="s">
        <v>293</v>
      </c>
      <c r="F90" s="57">
        <f>F88/경제!E9*100000000</f>
        <v>68.454981781520061</v>
      </c>
      <c r="G90" s="57">
        <f>G88/경제!F9*100000000</f>
        <v>61.897752943944838</v>
      </c>
      <c r="H90" s="161">
        <f>H88/경제!G9*100000000</f>
        <v>51.998632818833109</v>
      </c>
      <c r="I90" s="130" t="s">
        <v>292</v>
      </c>
    </row>
    <row r="91" spans="1:10" ht="20.100000000000001" customHeight="1">
      <c r="A91" s="267"/>
      <c r="B91" s="69" t="s">
        <v>409</v>
      </c>
      <c r="C91" s="69"/>
      <c r="D91" s="69"/>
      <c r="E91" s="69"/>
      <c r="F91" s="69"/>
      <c r="G91" s="69"/>
      <c r="H91" s="69"/>
      <c r="I91" s="70"/>
    </row>
    <row r="92" spans="1:10" ht="20.100000000000001" customHeight="1">
      <c r="A92" s="271"/>
      <c r="B92" s="272" t="s">
        <v>407</v>
      </c>
      <c r="C92" s="273"/>
      <c r="D92" s="224" t="s">
        <v>51</v>
      </c>
      <c r="E92" s="29" t="s">
        <v>83</v>
      </c>
      <c r="F92" s="214"/>
      <c r="G92" s="214">
        <v>7088</v>
      </c>
      <c r="H92" s="214">
        <v>7088</v>
      </c>
      <c r="I92" s="130" t="s">
        <v>445</v>
      </c>
    </row>
    <row r="93" spans="1:10" ht="20.100000000000001" customHeight="1">
      <c r="A93" s="267"/>
      <c r="B93" s="69" t="s">
        <v>482</v>
      </c>
      <c r="C93" s="69"/>
      <c r="D93" s="132"/>
      <c r="E93" s="69"/>
      <c r="F93" s="69"/>
      <c r="G93" s="69"/>
      <c r="H93" s="69"/>
      <c r="I93" s="70"/>
      <c r="J93" s="109"/>
    </row>
    <row r="94" spans="1:10" ht="20.100000000000001" customHeight="1">
      <c r="A94" s="286"/>
      <c r="B94" s="280" t="s">
        <v>86</v>
      </c>
      <c r="C94" s="287"/>
      <c r="D94" s="21" t="s">
        <v>47</v>
      </c>
      <c r="E94" s="18" t="s">
        <v>97</v>
      </c>
      <c r="F94" s="102">
        <v>16.835999999999999</v>
      </c>
      <c r="G94" s="102">
        <v>15.86</v>
      </c>
      <c r="H94" s="102">
        <v>17.079999999999998</v>
      </c>
      <c r="I94" s="26"/>
    </row>
    <row r="95" spans="1:10" ht="20.100000000000001" customHeight="1">
      <c r="A95" s="286"/>
      <c r="B95" s="281"/>
      <c r="C95" s="288"/>
      <c r="D95" s="21" t="s">
        <v>48</v>
      </c>
      <c r="E95" s="18" t="s">
        <v>97</v>
      </c>
      <c r="F95" s="102">
        <v>1478.739</v>
      </c>
      <c r="G95" s="102">
        <v>1550.0989999999999</v>
      </c>
      <c r="H95" s="102">
        <v>1602.894</v>
      </c>
      <c r="I95" s="26"/>
    </row>
    <row r="96" spans="1:10" ht="20.100000000000001" customHeight="1">
      <c r="A96" s="286"/>
      <c r="B96" s="282"/>
      <c r="C96" s="289"/>
      <c r="D96" s="31" t="s">
        <v>49</v>
      </c>
      <c r="E96" s="29" t="s">
        <v>97</v>
      </c>
      <c r="F96" s="116">
        <f>SUM(F94:F95)</f>
        <v>1495.575</v>
      </c>
      <c r="G96" s="116">
        <f>SUM(G94:G95)</f>
        <v>1565.9589999999998</v>
      </c>
      <c r="H96" s="116">
        <f>SUM(H94:H95)</f>
        <v>1619.9739999999999</v>
      </c>
      <c r="I96" s="49"/>
    </row>
    <row r="97" spans="1:10" ht="20.100000000000001" customHeight="1">
      <c r="A97" s="286"/>
      <c r="B97" s="280" t="s">
        <v>87</v>
      </c>
      <c r="C97" s="287"/>
      <c r="D97" s="21" t="s">
        <v>47</v>
      </c>
      <c r="E97" s="18" t="s">
        <v>97</v>
      </c>
      <c r="F97" s="117">
        <v>0</v>
      </c>
      <c r="G97" s="117">
        <v>0</v>
      </c>
      <c r="H97" s="117">
        <v>0</v>
      </c>
      <c r="I97" s="26"/>
    </row>
    <row r="98" spans="1:10" ht="20.100000000000001" customHeight="1">
      <c r="A98" s="286"/>
      <c r="B98" s="281"/>
      <c r="C98" s="288"/>
      <c r="D98" s="21" t="s">
        <v>48</v>
      </c>
      <c r="E98" s="18" t="s">
        <v>97</v>
      </c>
      <c r="F98" s="102">
        <v>35.006</v>
      </c>
      <c r="G98" s="102">
        <v>26.120999999999999</v>
      </c>
      <c r="H98" s="102">
        <v>20.954999999999998</v>
      </c>
      <c r="I98" s="26"/>
    </row>
    <row r="99" spans="1:10" ht="20.100000000000001" customHeight="1">
      <c r="A99" s="286"/>
      <c r="B99" s="282"/>
      <c r="C99" s="289"/>
      <c r="D99" s="31" t="s">
        <v>49</v>
      </c>
      <c r="E99" s="29" t="s">
        <v>97</v>
      </c>
      <c r="F99" s="116">
        <f>SUM(F97:F98)</f>
        <v>35.006</v>
      </c>
      <c r="G99" s="116">
        <f>SUM(G97:G98)</f>
        <v>26.120999999999999</v>
      </c>
      <c r="H99" s="116">
        <f>SUM(H97:H98)</f>
        <v>20.954999999999998</v>
      </c>
      <c r="I99" s="49"/>
    </row>
    <row r="100" spans="1:10" ht="20.100000000000001" customHeight="1">
      <c r="A100" s="286"/>
      <c r="B100" s="290" t="s">
        <v>161</v>
      </c>
      <c r="C100" s="291"/>
      <c r="D100" s="21" t="s">
        <v>47</v>
      </c>
      <c r="E100" s="18" t="s">
        <v>97</v>
      </c>
      <c r="F100" s="118">
        <v>35.009</v>
      </c>
      <c r="G100" s="117">
        <v>44.1</v>
      </c>
      <c r="H100" s="117">
        <v>30.6</v>
      </c>
      <c r="I100" s="71"/>
    </row>
    <row r="101" spans="1:10" ht="20.100000000000001" customHeight="1">
      <c r="A101" s="286"/>
      <c r="B101" s="292"/>
      <c r="C101" s="293"/>
      <c r="D101" s="21" t="s">
        <v>48</v>
      </c>
      <c r="E101" s="18" t="s">
        <v>97</v>
      </c>
      <c r="F101" s="102">
        <v>38.425269999999998</v>
      </c>
      <c r="G101" s="102">
        <v>25.50263</v>
      </c>
      <c r="H101" s="102">
        <v>22.92709</v>
      </c>
      <c r="I101" s="26"/>
    </row>
    <row r="102" spans="1:10" ht="20.100000000000001" customHeight="1">
      <c r="A102" s="286"/>
      <c r="B102" s="294"/>
      <c r="C102" s="295"/>
      <c r="D102" s="31" t="s">
        <v>49</v>
      </c>
      <c r="E102" s="29" t="s">
        <v>97</v>
      </c>
      <c r="F102" s="116">
        <f>SUM(F100:F101)</f>
        <v>73.434269999999998</v>
      </c>
      <c r="G102" s="116">
        <f>SUM(G100:G101)</f>
        <v>69.602630000000005</v>
      </c>
      <c r="H102" s="116">
        <f>SUM(H100:H101)</f>
        <v>53.527090000000001</v>
      </c>
      <c r="I102" s="49"/>
    </row>
    <row r="103" spans="1:10" ht="20.100000000000001" customHeight="1">
      <c r="A103" s="286"/>
      <c r="B103" s="280" t="s">
        <v>162</v>
      </c>
      <c r="C103" s="287"/>
      <c r="D103" s="21" t="s">
        <v>47</v>
      </c>
      <c r="E103" s="18" t="s">
        <v>97</v>
      </c>
      <c r="F103" s="119">
        <v>1.052</v>
      </c>
      <c r="G103" s="102">
        <v>1.4610000000000001</v>
      </c>
      <c r="H103" s="102">
        <v>0.86099999999999999</v>
      </c>
      <c r="I103" s="115"/>
    </row>
    <row r="104" spans="1:10" ht="20.100000000000001" customHeight="1">
      <c r="A104" s="286"/>
      <c r="B104" s="281"/>
      <c r="C104" s="288"/>
      <c r="D104" s="21" t="s">
        <v>48</v>
      </c>
      <c r="E104" s="18" t="s">
        <v>97</v>
      </c>
      <c r="F104" s="102">
        <v>6.242</v>
      </c>
      <c r="G104" s="102">
        <v>8.6310000000000002</v>
      </c>
      <c r="H104" s="102">
        <v>9.1430000000000007</v>
      </c>
      <c r="I104" s="26"/>
    </row>
    <row r="105" spans="1:10" ht="20.100000000000001" customHeight="1">
      <c r="A105" s="271"/>
      <c r="B105" s="282"/>
      <c r="C105" s="289"/>
      <c r="D105" s="31" t="s">
        <v>49</v>
      </c>
      <c r="E105" s="29" t="s">
        <v>97</v>
      </c>
      <c r="F105" s="116">
        <f>SUM(F103:F104)</f>
        <v>7.2940000000000005</v>
      </c>
      <c r="G105" s="116">
        <f>SUM(G103:G104)</f>
        <v>10.092000000000001</v>
      </c>
      <c r="H105" s="116">
        <f>SUM(H103:H104)</f>
        <v>10.004000000000001</v>
      </c>
      <c r="I105" s="225" t="s">
        <v>448</v>
      </c>
    </row>
    <row r="106" spans="1:10" ht="20.100000000000001" customHeight="1">
      <c r="A106" s="267"/>
      <c r="B106" s="69" t="s">
        <v>410</v>
      </c>
      <c r="C106" s="69"/>
      <c r="D106" s="132"/>
      <c r="E106" s="69"/>
      <c r="F106" s="69"/>
      <c r="G106" s="69"/>
      <c r="H106" s="69"/>
      <c r="I106" s="70"/>
    </row>
    <row r="107" spans="1:10" ht="20.100000000000001" customHeight="1">
      <c r="A107" s="271"/>
      <c r="B107" s="275" t="s">
        <v>84</v>
      </c>
      <c r="C107" s="276"/>
      <c r="D107" s="21" t="s">
        <v>49</v>
      </c>
      <c r="E107" s="110" t="s">
        <v>85</v>
      </c>
      <c r="F107" s="65">
        <v>0</v>
      </c>
      <c r="G107" s="65">
        <v>0</v>
      </c>
      <c r="H107" s="65">
        <v>0</v>
      </c>
      <c r="I107" s="179"/>
    </row>
    <row r="108" spans="1:10" ht="20.100000000000001" customHeight="1">
      <c r="A108" s="277"/>
      <c r="B108" s="69" t="s">
        <v>411</v>
      </c>
      <c r="C108" s="69"/>
      <c r="D108" s="132"/>
      <c r="E108" s="69"/>
      <c r="F108" s="113"/>
      <c r="G108" s="113"/>
      <c r="H108" s="113"/>
      <c r="I108" s="113"/>
      <c r="J108" s="109"/>
    </row>
    <row r="109" spans="1:10" ht="20.100000000000001" customHeight="1">
      <c r="A109" s="278"/>
      <c r="B109" s="280" t="s">
        <v>278</v>
      </c>
      <c r="C109" s="283" t="s">
        <v>282</v>
      </c>
      <c r="D109" s="21" t="s">
        <v>47</v>
      </c>
      <c r="E109" s="111" t="s">
        <v>97</v>
      </c>
      <c r="F109" s="156">
        <v>33.6</v>
      </c>
      <c r="G109" s="156">
        <v>32.825339999999997</v>
      </c>
      <c r="H109" s="156">
        <v>0</v>
      </c>
      <c r="I109" s="51"/>
      <c r="J109" s="109"/>
    </row>
    <row r="110" spans="1:10" ht="20.100000000000001" customHeight="1">
      <c r="A110" s="278"/>
      <c r="B110" s="281"/>
      <c r="C110" s="284"/>
      <c r="D110" s="21" t="s">
        <v>48</v>
      </c>
      <c r="E110" s="111" t="s">
        <v>97</v>
      </c>
      <c r="F110" s="156">
        <v>27.2</v>
      </c>
      <c r="G110" s="156">
        <v>33.075626939999999</v>
      </c>
      <c r="H110" s="156">
        <v>25.12</v>
      </c>
      <c r="I110" s="51"/>
      <c r="J110" s="109"/>
    </row>
    <row r="111" spans="1:10" ht="20.100000000000001" customHeight="1">
      <c r="A111" s="278"/>
      <c r="B111" s="281"/>
      <c r="C111" s="285"/>
      <c r="D111" s="31" t="s">
        <v>49</v>
      </c>
      <c r="E111" s="112" t="s">
        <v>97</v>
      </c>
      <c r="F111" s="157">
        <f>SUM(F109:F110)</f>
        <v>60.8</v>
      </c>
      <c r="G111" s="157">
        <f>SUM(G109:G110)</f>
        <v>65.900966939999989</v>
      </c>
      <c r="H111" s="157">
        <f>SUM(H109:H110)</f>
        <v>25.12</v>
      </c>
      <c r="I111" s="58"/>
      <c r="J111" s="109"/>
    </row>
    <row r="112" spans="1:10" ht="20.100000000000001" customHeight="1">
      <c r="A112" s="278"/>
      <c r="B112" s="281"/>
      <c r="C112" s="283" t="s">
        <v>281</v>
      </c>
      <c r="D112" s="21" t="s">
        <v>47</v>
      </c>
      <c r="E112" s="111" t="s">
        <v>103</v>
      </c>
      <c r="F112" s="104">
        <v>24.85</v>
      </c>
      <c r="G112" s="104">
        <v>24.62</v>
      </c>
      <c r="H112" s="104">
        <v>23.38</v>
      </c>
      <c r="I112" s="51"/>
    </row>
    <row r="113" spans="1:10" ht="20.100000000000001" customHeight="1">
      <c r="A113" s="278"/>
      <c r="B113" s="281"/>
      <c r="C113" s="284"/>
      <c r="D113" s="21" t="s">
        <v>48</v>
      </c>
      <c r="E113" s="111" t="s">
        <v>103</v>
      </c>
      <c r="F113" s="104">
        <v>27.27</v>
      </c>
      <c r="G113" s="104">
        <v>28.933</v>
      </c>
      <c r="H113" s="104">
        <v>21.141999999999999</v>
      </c>
      <c r="I113" s="51"/>
    </row>
    <row r="114" spans="1:10" ht="20.100000000000001" customHeight="1">
      <c r="A114" s="278"/>
      <c r="B114" s="282"/>
      <c r="C114" s="285"/>
      <c r="D114" s="31" t="s">
        <v>49</v>
      </c>
      <c r="E114" s="112" t="s">
        <v>103</v>
      </c>
      <c r="F114" s="157">
        <v>25.9</v>
      </c>
      <c r="G114" s="157">
        <v>26.71</v>
      </c>
      <c r="H114" s="157">
        <v>22.35</v>
      </c>
      <c r="I114" s="114"/>
      <c r="J114" s="109"/>
    </row>
    <row r="115" spans="1:10" ht="20.100000000000001" customHeight="1">
      <c r="A115" s="278"/>
      <c r="B115" s="283" t="s">
        <v>279</v>
      </c>
      <c r="C115" s="283" t="s">
        <v>282</v>
      </c>
      <c r="D115" s="21" t="s">
        <v>47</v>
      </c>
      <c r="E115" s="111" t="s">
        <v>97</v>
      </c>
      <c r="F115" s="104">
        <v>18.600000000000001</v>
      </c>
      <c r="G115" s="104">
        <v>33.325220000000002</v>
      </c>
      <c r="H115" s="104">
        <v>0</v>
      </c>
      <c r="I115" s="51"/>
    </row>
    <row r="116" spans="1:10" ht="20.100000000000001" customHeight="1">
      <c r="A116" s="278"/>
      <c r="B116" s="284"/>
      <c r="C116" s="284"/>
      <c r="D116" s="21" t="s">
        <v>48</v>
      </c>
      <c r="E116" s="111" t="s">
        <v>97</v>
      </c>
      <c r="F116" s="104">
        <v>6.4</v>
      </c>
      <c r="G116" s="104">
        <v>4.0582890000000003</v>
      </c>
      <c r="H116" s="104">
        <v>4.13</v>
      </c>
      <c r="I116" s="51"/>
    </row>
    <row r="117" spans="1:10" ht="20.100000000000001" customHeight="1">
      <c r="A117" s="278"/>
      <c r="B117" s="284"/>
      <c r="C117" s="285"/>
      <c r="D117" s="31" t="s">
        <v>49</v>
      </c>
      <c r="E117" s="112" t="s">
        <v>97</v>
      </c>
      <c r="F117" s="157">
        <f>SUM(F115:F116)</f>
        <v>25</v>
      </c>
      <c r="G117" s="157">
        <f>SUM(G115:G116)</f>
        <v>37.383509000000004</v>
      </c>
      <c r="H117" s="157">
        <f>SUM(H115:H116)</f>
        <v>4.13</v>
      </c>
      <c r="I117" s="58"/>
    </row>
    <row r="118" spans="1:10" ht="20.100000000000001" customHeight="1">
      <c r="A118" s="278"/>
      <c r="B118" s="284"/>
      <c r="C118" s="283" t="s">
        <v>281</v>
      </c>
      <c r="D118" s="21" t="s">
        <v>47</v>
      </c>
      <c r="E118" s="111" t="s">
        <v>103</v>
      </c>
      <c r="F118" s="104">
        <v>13.8</v>
      </c>
      <c r="G118" s="104">
        <v>25</v>
      </c>
      <c r="H118" s="104">
        <v>35.65</v>
      </c>
      <c r="I118" s="51"/>
    </row>
    <row r="119" spans="1:10" ht="20.100000000000001" customHeight="1">
      <c r="A119" s="278"/>
      <c r="B119" s="284"/>
      <c r="C119" s="284"/>
      <c r="D119" s="21" t="s">
        <v>48</v>
      </c>
      <c r="E119" s="111" t="s">
        <v>103</v>
      </c>
      <c r="F119" s="104">
        <v>6.35</v>
      </c>
      <c r="G119" s="104">
        <v>3.55</v>
      </c>
      <c r="H119" s="104">
        <v>3.4750000000000001</v>
      </c>
      <c r="I119" s="51"/>
    </row>
    <row r="120" spans="1:10" ht="20.100000000000001" customHeight="1">
      <c r="A120" s="278"/>
      <c r="B120" s="285"/>
      <c r="C120" s="285"/>
      <c r="D120" s="31" t="s">
        <v>49</v>
      </c>
      <c r="E120" s="112" t="s">
        <v>103</v>
      </c>
      <c r="F120" s="157">
        <v>10.43</v>
      </c>
      <c r="G120" s="157">
        <v>14.59</v>
      </c>
      <c r="H120" s="157">
        <v>20.91</v>
      </c>
      <c r="I120" s="114"/>
    </row>
    <row r="121" spans="1:10" ht="20.100000000000001" customHeight="1">
      <c r="A121" s="278"/>
      <c r="B121" s="283" t="s">
        <v>280</v>
      </c>
      <c r="C121" s="283" t="s">
        <v>282</v>
      </c>
      <c r="D121" s="21" t="s">
        <v>47</v>
      </c>
      <c r="E121" s="111" t="s">
        <v>97</v>
      </c>
      <c r="F121" s="156">
        <v>5.9</v>
      </c>
      <c r="G121" s="156">
        <v>13.430059999999999</v>
      </c>
      <c r="H121" s="156">
        <v>0</v>
      </c>
      <c r="I121" s="51"/>
    </row>
    <row r="122" spans="1:10" ht="20.100000000000001" customHeight="1">
      <c r="A122" s="278"/>
      <c r="B122" s="284"/>
      <c r="C122" s="284"/>
      <c r="D122" s="21" t="s">
        <v>48</v>
      </c>
      <c r="E122" s="111" t="s">
        <v>97</v>
      </c>
      <c r="F122" s="156">
        <v>14.6</v>
      </c>
      <c r="G122" s="156">
        <v>20.93962806</v>
      </c>
      <c r="H122" s="156">
        <v>18.45</v>
      </c>
      <c r="I122" s="51"/>
    </row>
    <row r="123" spans="1:10" ht="20.100000000000001" customHeight="1">
      <c r="A123" s="278"/>
      <c r="B123" s="284"/>
      <c r="C123" s="285"/>
      <c r="D123" s="31" t="s">
        <v>49</v>
      </c>
      <c r="E123" s="112" t="s">
        <v>97</v>
      </c>
      <c r="F123" s="157">
        <f>SUM(F121:F122)</f>
        <v>20.5</v>
      </c>
      <c r="G123" s="157">
        <f>SUM(G121:G122)</f>
        <v>34.369688060000001</v>
      </c>
      <c r="H123" s="157">
        <f>SUM(H121:H122)</f>
        <v>18.45</v>
      </c>
      <c r="I123" s="114"/>
    </row>
    <row r="124" spans="1:10" ht="20.100000000000001" customHeight="1">
      <c r="A124" s="278"/>
      <c r="B124" s="284"/>
      <c r="C124" s="283" t="s">
        <v>281</v>
      </c>
      <c r="D124" s="21" t="s">
        <v>47</v>
      </c>
      <c r="E124" s="111" t="s">
        <v>103</v>
      </c>
      <c r="F124" s="104">
        <v>4.38</v>
      </c>
      <c r="G124" s="104">
        <v>10.07</v>
      </c>
      <c r="H124" s="104">
        <v>12.05</v>
      </c>
      <c r="I124" s="51"/>
    </row>
    <row r="125" spans="1:10" ht="20.100000000000001" customHeight="1">
      <c r="A125" s="278"/>
      <c r="B125" s="284"/>
      <c r="C125" s="284"/>
      <c r="D125" s="21" t="s">
        <v>48</v>
      </c>
      <c r="E125" s="111" t="s">
        <v>103</v>
      </c>
      <c r="F125" s="104">
        <v>14.56</v>
      </c>
      <c r="G125" s="104">
        <v>18.317</v>
      </c>
      <c r="H125" s="104">
        <v>15.525</v>
      </c>
      <c r="I125" s="51"/>
    </row>
    <row r="126" spans="1:10" ht="20.100000000000001" customHeight="1">
      <c r="A126" s="279"/>
      <c r="B126" s="285"/>
      <c r="C126" s="285"/>
      <c r="D126" s="31" t="s">
        <v>49</v>
      </c>
      <c r="E126" s="31" t="s">
        <v>103</v>
      </c>
      <c r="F126" s="157">
        <v>8.98</v>
      </c>
      <c r="G126" s="157">
        <v>14.07</v>
      </c>
      <c r="H126" s="157">
        <v>13.64</v>
      </c>
      <c r="I126" s="114"/>
      <c r="J126" s="109"/>
    </row>
    <row r="127" spans="1:10" ht="20.100000000000001" customHeight="1">
      <c r="A127" s="277"/>
      <c r="B127" s="96" t="s">
        <v>412</v>
      </c>
      <c r="C127" s="96"/>
      <c r="D127" s="134"/>
      <c r="E127" s="96"/>
      <c r="F127" s="96"/>
      <c r="G127" s="96"/>
      <c r="H127" s="96"/>
      <c r="I127" s="97"/>
      <c r="J127" s="109"/>
    </row>
    <row r="128" spans="1:10" ht="20.100000000000001" customHeight="1">
      <c r="A128" s="278"/>
      <c r="B128" s="274" t="s">
        <v>174</v>
      </c>
      <c r="C128" s="274"/>
      <c r="D128" s="18" t="s">
        <v>47</v>
      </c>
      <c r="E128" s="18" t="s">
        <v>97</v>
      </c>
      <c r="F128" s="227">
        <v>8726.83</v>
      </c>
      <c r="G128" s="226">
        <v>9801.628999999999</v>
      </c>
      <c r="H128" s="228">
        <v>9760.59</v>
      </c>
      <c r="I128" s="78"/>
    </row>
    <row r="129" spans="1:9" ht="20.100000000000001" customHeight="1">
      <c r="A129" s="278"/>
      <c r="B129" s="274"/>
      <c r="C129" s="274"/>
      <c r="D129" s="18" t="s">
        <v>48</v>
      </c>
      <c r="E129" s="18" t="s">
        <v>97</v>
      </c>
      <c r="F129" s="227">
        <v>2070.9</v>
      </c>
      <c r="G129" s="28">
        <v>2004.1999999999998</v>
      </c>
      <c r="H129" s="28">
        <v>2058.89</v>
      </c>
      <c r="I129" s="27"/>
    </row>
    <row r="130" spans="1:9" ht="20.100000000000001" customHeight="1">
      <c r="A130" s="278"/>
      <c r="B130" s="274"/>
      <c r="C130" s="274"/>
      <c r="D130" s="29" t="s">
        <v>49</v>
      </c>
      <c r="E130" s="29" t="s">
        <v>97</v>
      </c>
      <c r="F130" s="229">
        <f>SUM(F128:F129)</f>
        <v>10797.73</v>
      </c>
      <c r="G130" s="229">
        <f>SUM(G128:G129)</f>
        <v>11805.828999999998</v>
      </c>
      <c r="H130" s="229">
        <f>SUM(H128:H129)</f>
        <v>11819.48</v>
      </c>
      <c r="I130" s="79"/>
    </row>
    <row r="131" spans="1:9" ht="20.100000000000001" customHeight="1">
      <c r="A131" s="278"/>
      <c r="B131" s="274" t="s">
        <v>294</v>
      </c>
      <c r="C131" s="274" t="s">
        <v>295</v>
      </c>
      <c r="D131" s="18" t="s">
        <v>47</v>
      </c>
      <c r="E131" s="18" t="s">
        <v>97</v>
      </c>
      <c r="F131" s="227">
        <v>8347.5290000000005</v>
      </c>
      <c r="G131" s="227">
        <v>9430.4390000000003</v>
      </c>
      <c r="H131" s="227">
        <v>9426.009</v>
      </c>
      <c r="I131" s="34"/>
    </row>
    <row r="132" spans="1:9" ht="20.100000000000001" customHeight="1">
      <c r="A132" s="278"/>
      <c r="B132" s="274"/>
      <c r="C132" s="274"/>
      <c r="D132" s="18" t="s">
        <v>48</v>
      </c>
      <c r="E132" s="18" t="s">
        <v>97</v>
      </c>
      <c r="F132" s="227">
        <v>955.36</v>
      </c>
      <c r="G132" s="227">
        <v>1011.25</v>
      </c>
      <c r="H132" s="227">
        <v>1269.4000000000001</v>
      </c>
      <c r="I132" s="34"/>
    </row>
    <row r="133" spans="1:9" ht="20.100000000000001" customHeight="1">
      <c r="A133" s="278"/>
      <c r="B133" s="274"/>
      <c r="C133" s="274"/>
      <c r="D133" s="29" t="s">
        <v>49</v>
      </c>
      <c r="E133" s="29" t="s">
        <v>97</v>
      </c>
      <c r="F133" s="229">
        <f>SUM(F131:F132)</f>
        <v>9302.889000000001</v>
      </c>
      <c r="G133" s="229">
        <f>SUM(G131:G132)</f>
        <v>10441.689</v>
      </c>
      <c r="H133" s="229">
        <f>SUM(H131:H132)</f>
        <v>10695.409</v>
      </c>
      <c r="I133" s="35"/>
    </row>
    <row r="134" spans="1:9" ht="20.100000000000001" customHeight="1">
      <c r="A134" s="278"/>
      <c r="B134" s="274"/>
      <c r="C134" s="274" t="s">
        <v>296</v>
      </c>
      <c r="D134" s="18" t="s">
        <v>47</v>
      </c>
      <c r="E134" s="18" t="s">
        <v>97</v>
      </c>
      <c r="F134" s="227">
        <v>13.96</v>
      </c>
      <c r="G134" s="123">
        <v>0</v>
      </c>
      <c r="H134" s="226">
        <v>7.29</v>
      </c>
      <c r="I134" s="34"/>
    </row>
    <row r="135" spans="1:9" ht="20.100000000000001" customHeight="1">
      <c r="A135" s="278"/>
      <c r="B135" s="274"/>
      <c r="C135" s="274"/>
      <c r="D135" s="18" t="s">
        <v>48</v>
      </c>
      <c r="E135" s="18" t="s">
        <v>97</v>
      </c>
      <c r="F135" s="227">
        <v>460.35</v>
      </c>
      <c r="G135" s="230">
        <v>271.17</v>
      </c>
      <c r="H135" s="226">
        <v>134.61000000000001</v>
      </c>
      <c r="I135" s="34"/>
    </row>
    <row r="136" spans="1:9" ht="20.100000000000001" customHeight="1">
      <c r="A136" s="278"/>
      <c r="B136" s="274"/>
      <c r="C136" s="274"/>
      <c r="D136" s="29" t="s">
        <v>49</v>
      </c>
      <c r="E136" s="29" t="s">
        <v>97</v>
      </c>
      <c r="F136" s="229">
        <f>SUM(F134:F135)</f>
        <v>474.31</v>
      </c>
      <c r="G136" s="229">
        <f>SUM(G134:G135)</f>
        <v>271.17</v>
      </c>
      <c r="H136" s="229">
        <f>SUM(H134:H135)</f>
        <v>141.9</v>
      </c>
      <c r="I136" s="35"/>
    </row>
    <row r="137" spans="1:9" ht="20.100000000000001" customHeight="1">
      <c r="A137" s="278"/>
      <c r="B137" s="274"/>
      <c r="C137" s="274" t="s">
        <v>297</v>
      </c>
      <c r="D137" s="18" t="s">
        <v>47</v>
      </c>
      <c r="E137" s="18" t="s">
        <v>97</v>
      </c>
      <c r="F137" s="227">
        <v>45.79</v>
      </c>
      <c r="G137" s="217">
        <v>41.8</v>
      </c>
      <c r="H137" s="217">
        <v>0</v>
      </c>
      <c r="I137" s="34"/>
    </row>
    <row r="138" spans="1:9" ht="20.100000000000001" customHeight="1">
      <c r="A138" s="278"/>
      <c r="B138" s="274"/>
      <c r="C138" s="274"/>
      <c r="D138" s="18" t="s">
        <v>48</v>
      </c>
      <c r="E138" s="18" t="s">
        <v>97</v>
      </c>
      <c r="F138" s="227">
        <v>14.91</v>
      </c>
      <c r="G138" s="217">
        <v>17.100000000000001</v>
      </c>
      <c r="H138" s="217">
        <v>8.8800000000000008</v>
      </c>
      <c r="I138" s="34"/>
    </row>
    <row r="139" spans="1:9" ht="20.100000000000001" customHeight="1">
      <c r="A139" s="278"/>
      <c r="B139" s="274"/>
      <c r="C139" s="274"/>
      <c r="D139" s="29" t="s">
        <v>49</v>
      </c>
      <c r="E139" s="29" t="s">
        <v>97</v>
      </c>
      <c r="F139" s="229">
        <f>SUM(F137:F138)</f>
        <v>60.7</v>
      </c>
      <c r="G139" s="229">
        <f>SUM(G137:G138)</f>
        <v>58.9</v>
      </c>
      <c r="H139" s="229">
        <f>SUM(H137:H138)</f>
        <v>8.8800000000000008</v>
      </c>
      <c r="I139" s="35"/>
    </row>
    <row r="140" spans="1:9" ht="20.100000000000001" customHeight="1">
      <c r="A140" s="278"/>
      <c r="B140" s="274"/>
      <c r="C140" s="274" t="s">
        <v>298</v>
      </c>
      <c r="D140" s="18" t="s">
        <v>47</v>
      </c>
      <c r="E140" s="18" t="s">
        <v>14</v>
      </c>
      <c r="F140" s="227">
        <v>0</v>
      </c>
      <c r="G140" s="227">
        <v>0</v>
      </c>
      <c r="H140" s="227">
        <v>0</v>
      </c>
      <c r="I140" s="33"/>
    </row>
    <row r="141" spans="1:9" ht="20.100000000000001" customHeight="1">
      <c r="A141" s="278"/>
      <c r="B141" s="274"/>
      <c r="C141" s="274"/>
      <c r="D141" s="18" t="s">
        <v>48</v>
      </c>
      <c r="E141" s="18" t="s">
        <v>14</v>
      </c>
      <c r="F141" s="227">
        <v>0</v>
      </c>
      <c r="G141" s="227">
        <v>0</v>
      </c>
      <c r="H141" s="227">
        <v>0</v>
      </c>
      <c r="I141" s="26"/>
    </row>
    <row r="142" spans="1:9" ht="20.100000000000001" customHeight="1">
      <c r="A142" s="278"/>
      <c r="B142" s="274"/>
      <c r="C142" s="274"/>
      <c r="D142" s="29" t="s">
        <v>49</v>
      </c>
      <c r="E142" s="29" t="s">
        <v>14</v>
      </c>
      <c r="F142" s="124">
        <f>SUM(F140:F141)</f>
        <v>0</v>
      </c>
      <c r="G142" s="124">
        <f>SUM(G140:G141)</f>
        <v>0</v>
      </c>
      <c r="H142" s="231">
        <f>SUM(H140:H141)</f>
        <v>0</v>
      </c>
      <c r="I142" s="49"/>
    </row>
    <row r="143" spans="1:9" ht="20.100000000000001" customHeight="1">
      <c r="A143" s="278"/>
      <c r="B143" s="274"/>
      <c r="C143" s="274" t="s">
        <v>299</v>
      </c>
      <c r="D143" s="18" t="s">
        <v>47</v>
      </c>
      <c r="E143" s="18" t="s">
        <v>97</v>
      </c>
      <c r="F143" s="227">
        <v>0</v>
      </c>
      <c r="G143" s="227">
        <v>0</v>
      </c>
      <c r="H143" s="227">
        <v>0</v>
      </c>
      <c r="I143" s="34"/>
    </row>
    <row r="144" spans="1:9" ht="20.100000000000001" customHeight="1">
      <c r="A144" s="278"/>
      <c r="B144" s="274"/>
      <c r="C144" s="274"/>
      <c r="D144" s="18" t="s">
        <v>48</v>
      </c>
      <c r="E144" s="18" t="s">
        <v>97</v>
      </c>
      <c r="F144" s="227">
        <v>0</v>
      </c>
      <c r="G144" s="227">
        <v>0</v>
      </c>
      <c r="H144" s="227">
        <v>0</v>
      </c>
      <c r="I144" s="34"/>
    </row>
    <row r="145" spans="1:9" ht="20.100000000000001" customHeight="1">
      <c r="A145" s="278"/>
      <c r="B145" s="274"/>
      <c r="C145" s="274"/>
      <c r="D145" s="29" t="s">
        <v>49</v>
      </c>
      <c r="E145" s="29" t="s">
        <v>97</v>
      </c>
      <c r="F145" s="124">
        <f>SUM(F143:F144)</f>
        <v>0</v>
      </c>
      <c r="G145" s="124">
        <f>SUM(G143:G144)</f>
        <v>0</v>
      </c>
      <c r="H145" s="231">
        <f>SUM(H143:H144)</f>
        <v>0</v>
      </c>
      <c r="I145" s="35"/>
    </row>
    <row r="146" spans="1:9" ht="20.100000000000001" customHeight="1">
      <c r="A146" s="278"/>
      <c r="B146" s="274" t="s">
        <v>300</v>
      </c>
      <c r="C146" s="274" t="s">
        <v>295</v>
      </c>
      <c r="D146" s="18" t="s">
        <v>47</v>
      </c>
      <c r="E146" s="18" t="s">
        <v>97</v>
      </c>
      <c r="F146" s="227">
        <v>302.42</v>
      </c>
      <c r="G146" s="227">
        <v>317.14999999999998</v>
      </c>
      <c r="H146" s="227">
        <v>323.14999999999998</v>
      </c>
      <c r="I146" s="34"/>
    </row>
    <row r="147" spans="1:9" ht="20.100000000000001" customHeight="1">
      <c r="A147" s="278"/>
      <c r="B147" s="274"/>
      <c r="C147" s="274"/>
      <c r="D147" s="18" t="s">
        <v>48</v>
      </c>
      <c r="E147" s="18" t="s">
        <v>97</v>
      </c>
      <c r="F147" s="227">
        <v>329.74</v>
      </c>
      <c r="G147" s="227">
        <v>419.13</v>
      </c>
      <c r="H147" s="227">
        <v>232.35</v>
      </c>
      <c r="I147" s="34"/>
    </row>
    <row r="148" spans="1:9" ht="20.100000000000001" customHeight="1">
      <c r="A148" s="278"/>
      <c r="B148" s="274"/>
      <c r="C148" s="274"/>
      <c r="D148" s="29" t="s">
        <v>49</v>
      </c>
      <c r="E148" s="29" t="s">
        <v>97</v>
      </c>
      <c r="F148" s="232">
        <f>SUM(F146:F147)</f>
        <v>632.16000000000008</v>
      </c>
      <c r="G148" s="232">
        <f>SUM(G146:G147)</f>
        <v>736.28</v>
      </c>
      <c r="H148" s="232">
        <f>SUM(H146:H147)</f>
        <v>555.5</v>
      </c>
      <c r="I148" s="35"/>
    </row>
    <row r="149" spans="1:9" ht="20.100000000000001" customHeight="1">
      <c r="A149" s="278"/>
      <c r="B149" s="274"/>
      <c r="C149" s="274" t="s">
        <v>296</v>
      </c>
      <c r="D149" s="18" t="s">
        <v>47</v>
      </c>
      <c r="E149" s="18" t="s">
        <v>97</v>
      </c>
      <c r="F149" s="227">
        <v>3.54</v>
      </c>
      <c r="G149" s="123">
        <v>9.32</v>
      </c>
      <c r="H149" s="123">
        <v>0</v>
      </c>
      <c r="I149" s="34"/>
    </row>
    <row r="150" spans="1:9" ht="20.100000000000001" customHeight="1">
      <c r="A150" s="278"/>
      <c r="B150" s="274"/>
      <c r="C150" s="274"/>
      <c r="D150" s="18" t="s">
        <v>48</v>
      </c>
      <c r="E150" s="18" t="s">
        <v>97</v>
      </c>
      <c r="F150" s="227">
        <v>242.99</v>
      </c>
      <c r="G150" s="123">
        <v>238.66</v>
      </c>
      <c r="H150" s="123">
        <v>266.14</v>
      </c>
      <c r="I150" s="34"/>
    </row>
    <row r="151" spans="1:9" ht="20.100000000000001" customHeight="1">
      <c r="A151" s="278"/>
      <c r="B151" s="274"/>
      <c r="C151" s="274"/>
      <c r="D151" s="29" t="s">
        <v>49</v>
      </c>
      <c r="E151" s="29" t="s">
        <v>97</v>
      </c>
      <c r="F151" s="232">
        <f>SUM(F149:F150)</f>
        <v>246.53</v>
      </c>
      <c r="G151" s="232">
        <f>SUM(G149:G150)</f>
        <v>247.98</v>
      </c>
      <c r="H151" s="232">
        <f>SUM(H149:H150)</f>
        <v>266.14</v>
      </c>
      <c r="I151" s="35"/>
    </row>
    <row r="152" spans="1:9" ht="20.100000000000001" customHeight="1">
      <c r="A152" s="278"/>
      <c r="B152" s="274"/>
      <c r="C152" s="274" t="s">
        <v>297</v>
      </c>
      <c r="D152" s="18" t="s">
        <v>47</v>
      </c>
      <c r="E152" s="18" t="s">
        <v>97</v>
      </c>
      <c r="F152" s="227">
        <v>1.54</v>
      </c>
      <c r="G152" s="123">
        <v>3</v>
      </c>
      <c r="H152" s="123">
        <v>4.1399999999999997</v>
      </c>
      <c r="I152" s="34"/>
    </row>
    <row r="153" spans="1:9" ht="20.100000000000001" customHeight="1">
      <c r="A153" s="278"/>
      <c r="B153" s="274"/>
      <c r="C153" s="274"/>
      <c r="D153" s="18" t="s">
        <v>48</v>
      </c>
      <c r="E153" s="18" t="s">
        <v>97</v>
      </c>
      <c r="F153" s="227">
        <v>67.55</v>
      </c>
      <c r="G153" s="123">
        <v>46.89</v>
      </c>
      <c r="H153" s="123">
        <v>147.51</v>
      </c>
      <c r="I153" s="34"/>
    </row>
    <row r="154" spans="1:9" ht="20.100000000000001" customHeight="1">
      <c r="A154" s="278"/>
      <c r="B154" s="274"/>
      <c r="C154" s="274"/>
      <c r="D154" s="29" t="s">
        <v>49</v>
      </c>
      <c r="E154" s="29" t="s">
        <v>97</v>
      </c>
      <c r="F154" s="232">
        <f>SUM(F152:F153)</f>
        <v>69.09</v>
      </c>
      <c r="G154" s="232">
        <f>SUM(G152:G153)</f>
        <v>49.89</v>
      </c>
      <c r="H154" s="232">
        <f>SUM(H152:H153)</f>
        <v>151.64999999999998</v>
      </c>
      <c r="I154" s="35"/>
    </row>
    <row r="155" spans="1:9" ht="20.100000000000001" customHeight="1">
      <c r="A155" s="278"/>
      <c r="B155" s="274"/>
      <c r="C155" s="274" t="s">
        <v>298</v>
      </c>
      <c r="D155" s="18" t="s">
        <v>47</v>
      </c>
      <c r="E155" s="18" t="s">
        <v>97</v>
      </c>
      <c r="F155" s="227">
        <v>0</v>
      </c>
      <c r="G155" s="227">
        <v>0</v>
      </c>
      <c r="H155" s="227">
        <v>0</v>
      </c>
      <c r="I155" s="34"/>
    </row>
    <row r="156" spans="1:9" ht="20.100000000000001" customHeight="1">
      <c r="A156" s="278"/>
      <c r="B156" s="274"/>
      <c r="C156" s="274"/>
      <c r="D156" s="18" t="s">
        <v>48</v>
      </c>
      <c r="E156" s="18" t="s">
        <v>97</v>
      </c>
      <c r="F156" s="227">
        <v>0</v>
      </c>
      <c r="G156" s="227">
        <v>0</v>
      </c>
      <c r="H156" s="227">
        <v>0</v>
      </c>
      <c r="I156" s="34"/>
    </row>
    <row r="157" spans="1:9" ht="20.100000000000001" customHeight="1">
      <c r="A157" s="278"/>
      <c r="B157" s="274"/>
      <c r="C157" s="274"/>
      <c r="D157" s="29" t="s">
        <v>49</v>
      </c>
      <c r="E157" s="29" t="s">
        <v>97</v>
      </c>
      <c r="F157" s="232">
        <f>SUM(F155:F156)</f>
        <v>0</v>
      </c>
      <c r="G157" s="232">
        <f>SUM(G155:G156)</f>
        <v>0</v>
      </c>
      <c r="H157" s="233">
        <v>0</v>
      </c>
      <c r="I157" s="79"/>
    </row>
    <row r="158" spans="1:9" ht="20.100000000000001" customHeight="1">
      <c r="A158" s="278"/>
      <c r="B158" s="274"/>
      <c r="C158" s="274" t="s">
        <v>299</v>
      </c>
      <c r="D158" s="18" t="s">
        <v>47</v>
      </c>
      <c r="E158" s="18" t="s">
        <v>97</v>
      </c>
      <c r="F158" s="234">
        <v>12.05</v>
      </c>
      <c r="G158" s="234">
        <v>0</v>
      </c>
      <c r="H158" s="234">
        <v>0</v>
      </c>
      <c r="I158" s="34"/>
    </row>
    <row r="159" spans="1:9" ht="20.100000000000001" customHeight="1">
      <c r="A159" s="278"/>
      <c r="B159" s="274"/>
      <c r="C159" s="274"/>
      <c r="D159" s="18" t="s">
        <v>48</v>
      </c>
      <c r="E159" s="18" t="s">
        <v>97</v>
      </c>
      <c r="F159" s="234">
        <v>0</v>
      </c>
      <c r="G159" s="234">
        <v>0</v>
      </c>
      <c r="H159" s="234">
        <v>0</v>
      </c>
      <c r="I159" s="34"/>
    </row>
    <row r="160" spans="1:9" ht="20.100000000000001" customHeight="1">
      <c r="A160" s="279"/>
      <c r="B160" s="274"/>
      <c r="C160" s="274"/>
      <c r="D160" s="29" t="s">
        <v>49</v>
      </c>
      <c r="E160" s="29" t="s">
        <v>97</v>
      </c>
      <c r="F160" s="232">
        <f>SUM(F158:F159)</f>
        <v>12.05</v>
      </c>
      <c r="G160" s="232">
        <f>SUM(G158:G159)</f>
        <v>0</v>
      </c>
      <c r="H160" s="232">
        <f>SUM(H158:H159)</f>
        <v>0</v>
      </c>
      <c r="I160" s="79"/>
    </row>
    <row r="161" spans="1:10" ht="20.100000000000001" customHeight="1">
      <c r="A161" s="267"/>
      <c r="B161" s="312" t="s">
        <v>413</v>
      </c>
      <c r="C161" s="312"/>
      <c r="D161" s="312"/>
      <c r="E161" s="312"/>
      <c r="F161" s="312"/>
      <c r="G161" s="312"/>
      <c r="H161" s="312"/>
      <c r="I161" s="313"/>
    </row>
    <row r="162" spans="1:10" ht="20.100000000000001" customHeight="1">
      <c r="A162" s="286"/>
      <c r="B162" s="298" t="s">
        <v>156</v>
      </c>
      <c r="C162" s="299"/>
      <c r="D162" s="21" t="s">
        <v>51</v>
      </c>
      <c r="E162" s="54" t="s">
        <v>155</v>
      </c>
      <c r="F162" s="65">
        <v>9</v>
      </c>
      <c r="G162" s="65">
        <v>9</v>
      </c>
      <c r="H162" s="65">
        <v>9</v>
      </c>
      <c r="I162" s="314" t="s">
        <v>449</v>
      </c>
      <c r="J162" s="100"/>
    </row>
    <row r="163" spans="1:10" ht="20.100000000000001" customHeight="1">
      <c r="A163" s="286"/>
      <c r="B163" s="298" t="s">
        <v>154</v>
      </c>
      <c r="C163" s="299"/>
      <c r="D163" s="21" t="s">
        <v>51</v>
      </c>
      <c r="E163" s="54" t="s">
        <v>155</v>
      </c>
      <c r="F163" s="65">
        <v>4</v>
      </c>
      <c r="G163" s="65">
        <v>5</v>
      </c>
      <c r="H163" s="65">
        <v>6</v>
      </c>
      <c r="I163" s="315"/>
    </row>
    <row r="164" spans="1:10" ht="20.100000000000001" customHeight="1">
      <c r="A164" s="271"/>
      <c r="B164" s="298" t="s">
        <v>157</v>
      </c>
      <c r="C164" s="299"/>
      <c r="D164" s="21" t="s">
        <v>51</v>
      </c>
      <c r="E164" s="56" t="s">
        <v>65</v>
      </c>
      <c r="F164" s="218">
        <v>44.44</v>
      </c>
      <c r="G164" s="218">
        <v>55.56</v>
      </c>
      <c r="H164" s="218">
        <v>66.67</v>
      </c>
      <c r="I164" s="316"/>
    </row>
    <row r="165" spans="1:10" ht="20.100000000000001" customHeight="1">
      <c r="A165" s="319"/>
      <c r="B165" s="324" t="s">
        <v>414</v>
      </c>
      <c r="C165" s="324"/>
      <c r="D165" s="324"/>
      <c r="E165" s="324"/>
      <c r="F165" s="324"/>
      <c r="G165" s="324"/>
      <c r="H165" s="324"/>
      <c r="I165" s="325"/>
      <c r="J165" s="109"/>
    </row>
    <row r="166" spans="1:10" ht="20.100000000000001" customHeight="1">
      <c r="A166" s="323"/>
      <c r="B166" s="280" t="s">
        <v>99</v>
      </c>
      <c r="C166" s="287"/>
      <c r="D166" s="18" t="s">
        <v>47</v>
      </c>
      <c r="E166" s="18" t="s">
        <v>14</v>
      </c>
      <c r="F166" s="236">
        <v>413</v>
      </c>
      <c r="G166" s="236">
        <v>168</v>
      </c>
      <c r="H166" s="236">
        <v>241</v>
      </c>
      <c r="I166" s="47"/>
    </row>
    <row r="167" spans="1:10" ht="20.100000000000001" customHeight="1">
      <c r="A167" s="323"/>
      <c r="B167" s="281"/>
      <c r="C167" s="288"/>
      <c r="D167" s="18" t="s">
        <v>48</v>
      </c>
      <c r="E167" s="18" t="s">
        <v>14</v>
      </c>
      <c r="F167" s="236">
        <v>7.8064999999999998</v>
      </c>
      <c r="G167" s="236">
        <v>26.744900000000001</v>
      </c>
      <c r="H167" s="236">
        <v>23.774000000000001</v>
      </c>
      <c r="I167" s="238" t="s">
        <v>447</v>
      </c>
    </row>
    <row r="168" spans="1:10" ht="20.100000000000001" customHeight="1">
      <c r="A168" s="323"/>
      <c r="B168" s="282"/>
      <c r="C168" s="289"/>
      <c r="D168" s="29" t="s">
        <v>49</v>
      </c>
      <c r="E168" s="29" t="s">
        <v>14</v>
      </c>
      <c r="F168" s="237">
        <f>F166+F167</f>
        <v>420.80650000000003</v>
      </c>
      <c r="G168" s="237">
        <f>G166+G167</f>
        <v>194.7449</v>
      </c>
      <c r="H168" s="237">
        <f>SUM(H166:H167)</f>
        <v>264.774</v>
      </c>
      <c r="I168" s="138"/>
    </row>
    <row r="169" spans="1:10" ht="20.100000000000001" customHeight="1">
      <c r="A169" s="205"/>
      <c r="B169" s="324" t="s">
        <v>434</v>
      </c>
      <c r="C169" s="324"/>
      <c r="D169" s="324"/>
      <c r="E169" s="324"/>
      <c r="F169" s="324"/>
      <c r="G169" s="324"/>
      <c r="H169" s="324"/>
      <c r="I169" s="325"/>
    </row>
    <row r="170" spans="1:10">
      <c r="A170" s="186"/>
      <c r="B170" s="317" t="s">
        <v>436</v>
      </c>
      <c r="C170" s="318"/>
      <c r="D170" s="21" t="s">
        <v>153</v>
      </c>
      <c r="E170" s="18" t="s">
        <v>277</v>
      </c>
      <c r="F170" s="77">
        <v>0</v>
      </c>
      <c r="G170" s="77">
        <v>2</v>
      </c>
      <c r="H170" s="77">
        <v>474</v>
      </c>
      <c r="I170" s="204" t="s">
        <v>450</v>
      </c>
    </row>
    <row r="171" spans="1:10">
      <c r="A171" s="186"/>
      <c r="B171" s="317" t="s">
        <v>438</v>
      </c>
      <c r="C171" s="318"/>
      <c r="D171" s="21" t="s">
        <v>153</v>
      </c>
      <c r="E171" s="18" t="s">
        <v>277</v>
      </c>
      <c r="F171" s="20">
        <f>사회!F109/10^6</f>
        <v>2064653.113931</v>
      </c>
      <c r="G171" s="20">
        <f>사회!G109/10^6</f>
        <v>2425744.8342639999</v>
      </c>
      <c r="H171" s="20">
        <f>사회!H109/10^6</f>
        <v>2386921.7495360002</v>
      </c>
      <c r="I171" s="115"/>
    </row>
    <row r="172" spans="1:10">
      <c r="A172" s="187"/>
      <c r="B172" s="317" t="s">
        <v>437</v>
      </c>
      <c r="C172" s="318"/>
      <c r="D172" s="21" t="s">
        <v>153</v>
      </c>
      <c r="E172" s="56" t="s">
        <v>65</v>
      </c>
      <c r="F172" s="203">
        <f>F170/F171</f>
        <v>0</v>
      </c>
      <c r="G172" s="203">
        <f>G170/G171</f>
        <v>8.2448902776157983E-7</v>
      </c>
      <c r="H172" s="203">
        <f>H170/H171</f>
        <v>1.9858212783562849E-4</v>
      </c>
      <c r="I172" s="115"/>
    </row>
    <row r="173" spans="1:10" ht="20.100000000000001" customHeight="1">
      <c r="A173" s="267"/>
      <c r="B173" s="312" t="s">
        <v>435</v>
      </c>
      <c r="C173" s="312"/>
      <c r="D173" s="312"/>
      <c r="E173" s="312"/>
      <c r="F173" s="312"/>
      <c r="G173" s="312"/>
      <c r="H173" s="312"/>
      <c r="I173" s="313"/>
    </row>
    <row r="174" spans="1:10" ht="20.100000000000001" customHeight="1">
      <c r="A174" s="286"/>
      <c r="B174" s="298" t="s">
        <v>428</v>
      </c>
      <c r="C174" s="299"/>
      <c r="D174" s="21" t="s">
        <v>51</v>
      </c>
      <c r="E174" s="54" t="s">
        <v>97</v>
      </c>
      <c r="F174" s="77">
        <v>0</v>
      </c>
      <c r="G174" s="77">
        <v>0</v>
      </c>
      <c r="H174" s="77">
        <v>221.76400000000001</v>
      </c>
      <c r="I174" s="235" t="s">
        <v>451</v>
      </c>
      <c r="J174" s="100"/>
    </row>
    <row r="175" spans="1:10" ht="20.100000000000001" customHeight="1">
      <c r="A175" s="286"/>
      <c r="B175" s="298" t="s">
        <v>475</v>
      </c>
      <c r="C175" s="299"/>
      <c r="D175" s="21" t="s">
        <v>51</v>
      </c>
      <c r="E175" s="54" t="s">
        <v>97</v>
      </c>
      <c r="F175" s="202">
        <v>2273764.3050000002</v>
      </c>
      <c r="G175" s="202">
        <v>2490213.2140000002</v>
      </c>
      <c r="H175" s="202">
        <v>2615761</v>
      </c>
      <c r="I175" s="36"/>
    </row>
    <row r="176" spans="1:10" ht="20.100000000000001" customHeight="1">
      <c r="A176" s="271"/>
      <c r="B176" s="298" t="s">
        <v>439</v>
      </c>
      <c r="C176" s="299"/>
      <c r="D176" s="21" t="s">
        <v>51</v>
      </c>
      <c r="E176" s="56" t="s">
        <v>65</v>
      </c>
      <c r="F176" s="203">
        <f>F174/F175</f>
        <v>0</v>
      </c>
      <c r="G176" s="203">
        <f>G174/G175</f>
        <v>0</v>
      </c>
      <c r="H176" s="203">
        <f>H174/H175</f>
        <v>8.4779916819617698E-5</v>
      </c>
      <c r="I176" s="36"/>
    </row>
    <row r="177" spans="1:9" ht="20.100000000000001" customHeight="1">
      <c r="A177" s="319"/>
      <c r="B177" s="96" t="s">
        <v>427</v>
      </c>
      <c r="C177" s="96"/>
      <c r="D177" s="96"/>
      <c r="E177" s="96"/>
      <c r="F177" s="96"/>
      <c r="G177" s="96"/>
      <c r="H177" s="96"/>
      <c r="I177" s="97"/>
    </row>
    <row r="178" spans="1:9" ht="20.100000000000001" customHeight="1">
      <c r="A178" s="323"/>
      <c r="B178" s="326" t="s">
        <v>275</v>
      </c>
      <c r="C178" s="276"/>
      <c r="D178" s="21" t="s">
        <v>51</v>
      </c>
      <c r="E178" s="18" t="s">
        <v>277</v>
      </c>
      <c r="F178" s="77">
        <v>0</v>
      </c>
      <c r="G178" s="77">
        <v>5</v>
      </c>
      <c r="H178" s="77">
        <v>634</v>
      </c>
      <c r="I178" s="44" t="s">
        <v>452</v>
      </c>
    </row>
    <row r="179" spans="1:9">
      <c r="A179" s="186"/>
      <c r="B179" s="317" t="s">
        <v>442</v>
      </c>
      <c r="C179" s="318"/>
      <c r="D179" s="21" t="s">
        <v>153</v>
      </c>
      <c r="E179" s="18" t="s">
        <v>277</v>
      </c>
      <c r="F179" s="206">
        <f>경제!E9/10^6</f>
        <v>2499972.6279409998</v>
      </c>
      <c r="G179" s="206">
        <f>경제!F9/10^6</f>
        <v>2800102.6621590001</v>
      </c>
      <c r="H179" s="206">
        <f>경제!G9/10^6</f>
        <v>3347821.7919020001</v>
      </c>
      <c r="I179" s="115"/>
    </row>
    <row r="180" spans="1:9">
      <c r="A180" s="187"/>
      <c r="B180" s="317" t="s">
        <v>443</v>
      </c>
      <c r="C180" s="318"/>
      <c r="D180" s="21" t="s">
        <v>153</v>
      </c>
      <c r="E180" s="56" t="s">
        <v>65</v>
      </c>
      <c r="F180" s="203">
        <f>F178/F179</f>
        <v>0</v>
      </c>
      <c r="G180" s="203">
        <f>G178/G179</f>
        <v>1.7856488147990917E-6</v>
      </c>
      <c r="H180" s="203">
        <f>H178/H179</f>
        <v>1.8937686633547037E-4</v>
      </c>
      <c r="I180" s="115"/>
    </row>
    <row r="181" spans="1:9" ht="20.100000000000001" customHeight="1">
      <c r="A181" s="319"/>
      <c r="B181" s="96" t="s">
        <v>429</v>
      </c>
      <c r="C181" s="96"/>
      <c r="D181" s="96"/>
      <c r="E181" s="96"/>
      <c r="F181" s="96"/>
      <c r="G181" s="96"/>
      <c r="H181" s="96"/>
      <c r="I181" s="97"/>
    </row>
    <row r="182" spans="1:9" ht="20.100000000000001" customHeight="1">
      <c r="A182" s="320"/>
      <c r="B182" s="321" t="s">
        <v>276</v>
      </c>
      <c r="C182" s="322"/>
      <c r="D182" s="21" t="s">
        <v>51</v>
      </c>
      <c r="E182" s="21" t="s">
        <v>120</v>
      </c>
      <c r="F182" s="43">
        <v>5655</v>
      </c>
      <c r="G182" s="43">
        <v>5220</v>
      </c>
      <c r="H182" s="43">
        <v>8934.5</v>
      </c>
      <c r="I182" s="83"/>
    </row>
    <row r="183" spans="1:9" ht="17.25">
      <c r="A183" s="267"/>
      <c r="B183" s="96" t="s">
        <v>430</v>
      </c>
      <c r="C183" s="96"/>
      <c r="D183" s="96"/>
      <c r="E183" s="96"/>
      <c r="F183" s="96"/>
      <c r="G183" s="96"/>
      <c r="H183" s="96"/>
      <c r="I183" s="97"/>
    </row>
    <row r="184" spans="1:9">
      <c r="A184" s="268"/>
      <c r="B184" s="269" t="s">
        <v>424</v>
      </c>
      <c r="C184" s="270"/>
      <c r="D184" s="188" t="s">
        <v>51</v>
      </c>
      <c r="E184" s="188" t="s">
        <v>425</v>
      </c>
      <c r="F184" s="42">
        <v>5</v>
      </c>
      <c r="G184" s="42">
        <v>5</v>
      </c>
      <c r="H184" s="42">
        <v>5</v>
      </c>
      <c r="I184" s="216"/>
    </row>
    <row r="185" spans="1:9">
      <c r="A185" s="215"/>
      <c r="B185" s="269" t="s">
        <v>405</v>
      </c>
      <c r="C185" s="270"/>
      <c r="D185" s="188" t="s">
        <v>51</v>
      </c>
      <c r="E185" s="188" t="s">
        <v>425</v>
      </c>
      <c r="F185" s="42">
        <v>1.2</v>
      </c>
      <c r="G185" s="42">
        <v>1.2</v>
      </c>
      <c r="H185" s="42">
        <v>1.2</v>
      </c>
      <c r="I185" s="216"/>
    </row>
    <row r="187" spans="1:9">
      <c r="F187" s="207"/>
      <c r="G187" s="207"/>
      <c r="H187" s="207"/>
    </row>
  </sheetData>
  <sheetProtection algorithmName="SHA-512" hashValue="LxwTjFoEmaOJNStPe/ALBgFb1uUVJ/WBtSlixQ8p/lM1l+iAIQSnxHC4zY/kt5xPkwePS4DyuRKTSePgLUXrzg==" saltValue="4hcKckWCMIZfOvPKwuxGxQ==" spinCount="100000" sheet="1" objects="1" scenarios="1"/>
  <mergeCells count="102">
    <mergeCell ref="B179:C179"/>
    <mergeCell ref="B180:C180"/>
    <mergeCell ref="A181:A182"/>
    <mergeCell ref="B182:C182"/>
    <mergeCell ref="A165:A168"/>
    <mergeCell ref="B165:I165"/>
    <mergeCell ref="B166:C168"/>
    <mergeCell ref="B170:C170"/>
    <mergeCell ref="A177:A178"/>
    <mergeCell ref="B178:C178"/>
    <mergeCell ref="A173:A176"/>
    <mergeCell ref="B173:I173"/>
    <mergeCell ref="B174:C174"/>
    <mergeCell ref="B175:C175"/>
    <mergeCell ref="B176:C176"/>
    <mergeCell ref="B171:C171"/>
    <mergeCell ref="B172:C172"/>
    <mergeCell ref="B169:I169"/>
    <mergeCell ref="C115:C117"/>
    <mergeCell ref="C158:C160"/>
    <mergeCell ref="A161:A164"/>
    <mergeCell ref="B161:I161"/>
    <mergeCell ref="B162:C162"/>
    <mergeCell ref="B163:C163"/>
    <mergeCell ref="B164:C164"/>
    <mergeCell ref="A127:A160"/>
    <mergeCell ref="B128:C130"/>
    <mergeCell ref="B131:B145"/>
    <mergeCell ref="C131:C133"/>
    <mergeCell ref="C134:C136"/>
    <mergeCell ref="C137:C139"/>
    <mergeCell ref="C140:C142"/>
    <mergeCell ref="C143:C145"/>
    <mergeCell ref="B146:B160"/>
    <mergeCell ref="C146:C148"/>
    <mergeCell ref="I162:I164"/>
    <mergeCell ref="A89:A90"/>
    <mergeCell ref="B90:C90"/>
    <mergeCell ref="A75:A83"/>
    <mergeCell ref="B76:C79"/>
    <mergeCell ref="B80:C83"/>
    <mergeCell ref="A84:A88"/>
    <mergeCell ref="B85:C88"/>
    <mergeCell ref="A62:A68"/>
    <mergeCell ref="B63:C65"/>
    <mergeCell ref="B66:C68"/>
    <mergeCell ref="A69:A74"/>
    <mergeCell ref="B70:C73"/>
    <mergeCell ref="B74:C74"/>
    <mergeCell ref="A50:A53"/>
    <mergeCell ref="B51:B53"/>
    <mergeCell ref="A54:A61"/>
    <mergeCell ref="B55:C57"/>
    <mergeCell ref="B58:C58"/>
    <mergeCell ref="B59:C61"/>
    <mergeCell ref="J16:J19"/>
    <mergeCell ref="B20:C23"/>
    <mergeCell ref="B24:C27"/>
    <mergeCell ref="B28:C31"/>
    <mergeCell ref="B32:C32"/>
    <mergeCell ref="B33:C33"/>
    <mergeCell ref="A36:A37"/>
    <mergeCell ref="B37:C37"/>
    <mergeCell ref="A38:A39"/>
    <mergeCell ref="B39:C39"/>
    <mergeCell ref="A40:A49"/>
    <mergeCell ref="B41:C43"/>
    <mergeCell ref="B44:C46"/>
    <mergeCell ref="B47:C49"/>
    <mergeCell ref="A1:I1"/>
    <mergeCell ref="A2:C2"/>
    <mergeCell ref="A3:A35"/>
    <mergeCell ref="B4:C7"/>
    <mergeCell ref="B8:C11"/>
    <mergeCell ref="B12:C15"/>
    <mergeCell ref="B16:C19"/>
    <mergeCell ref="B34:C34"/>
    <mergeCell ref="B35:C35"/>
    <mergeCell ref="A183:A184"/>
    <mergeCell ref="B184:C184"/>
    <mergeCell ref="B185:C185"/>
    <mergeCell ref="A91:A92"/>
    <mergeCell ref="B92:C92"/>
    <mergeCell ref="C149:C151"/>
    <mergeCell ref="C152:C154"/>
    <mergeCell ref="C155:C157"/>
    <mergeCell ref="A106:A107"/>
    <mergeCell ref="B107:C107"/>
    <mergeCell ref="A108:A126"/>
    <mergeCell ref="B109:B114"/>
    <mergeCell ref="C109:C111"/>
    <mergeCell ref="C112:C114"/>
    <mergeCell ref="A93:A105"/>
    <mergeCell ref="C118:C120"/>
    <mergeCell ref="B121:B126"/>
    <mergeCell ref="C121:C123"/>
    <mergeCell ref="C124:C126"/>
    <mergeCell ref="B115:B120"/>
    <mergeCell ref="B94:C96"/>
    <mergeCell ref="B97:C99"/>
    <mergeCell ref="B100:C102"/>
    <mergeCell ref="B103:C105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E303-A69E-4E22-B56F-058A4AF9311E}">
  <sheetPr>
    <tabColor theme="4" tint="0.79998168889431442"/>
  </sheetPr>
  <dimension ref="A1:I159"/>
  <sheetViews>
    <sheetView showGridLines="0" zoomScale="85" zoomScaleNormal="85" workbookViewId="0">
      <selection sqref="A1:I1"/>
    </sheetView>
  </sheetViews>
  <sheetFormatPr defaultRowHeight="16.5"/>
  <cols>
    <col min="1" max="1" width="2.625" customWidth="1"/>
    <col min="2" max="3" width="50.625" customWidth="1"/>
    <col min="4" max="4" width="15.625" style="2" customWidth="1"/>
    <col min="5" max="5" width="21.375" style="53" bestFit="1" customWidth="1"/>
    <col min="6" max="8" width="20.625" customWidth="1"/>
    <col min="9" max="9" width="75.625" style="53" customWidth="1"/>
  </cols>
  <sheetData>
    <row r="1" spans="1:9" ht="30" customHeight="1">
      <c r="A1" s="351" t="s">
        <v>283</v>
      </c>
      <c r="B1" s="351"/>
      <c r="C1" s="351"/>
      <c r="D1" s="351"/>
      <c r="E1" s="351"/>
      <c r="F1" s="351"/>
      <c r="G1" s="351"/>
      <c r="H1" s="351"/>
      <c r="I1" s="351"/>
    </row>
    <row r="2" spans="1:9" s="1" customFormat="1" ht="30" customHeight="1">
      <c r="A2" s="296" t="s">
        <v>24</v>
      </c>
      <c r="B2" s="296"/>
      <c r="C2" s="260"/>
      <c r="D2" s="16" t="s">
        <v>46</v>
      </c>
      <c r="E2" s="16" t="s">
        <v>0</v>
      </c>
      <c r="F2" s="16" t="s">
        <v>101</v>
      </c>
      <c r="G2" s="16" t="s">
        <v>102</v>
      </c>
      <c r="H2" s="16" t="s">
        <v>375</v>
      </c>
      <c r="I2" s="80" t="s">
        <v>170</v>
      </c>
    </row>
    <row r="3" spans="1:9" s="1" customFormat="1" ht="20.100000000000001" customHeight="1">
      <c r="A3" s="348"/>
      <c r="B3" s="338" t="s">
        <v>342</v>
      </c>
      <c r="C3" s="338"/>
      <c r="D3" s="338"/>
      <c r="E3" s="338"/>
      <c r="F3" s="338"/>
      <c r="G3" s="338"/>
      <c r="H3" s="338"/>
      <c r="I3" s="330"/>
    </row>
    <row r="4" spans="1:9" s="1" customFormat="1" ht="20.100000000000001" customHeight="1">
      <c r="A4" s="352"/>
      <c r="B4" s="283" t="s">
        <v>192</v>
      </c>
      <c r="C4" s="25" t="s">
        <v>217</v>
      </c>
      <c r="D4" s="18" t="s">
        <v>51</v>
      </c>
      <c r="E4" s="21" t="s">
        <v>11</v>
      </c>
      <c r="F4" s="60">
        <v>96.8</v>
      </c>
      <c r="G4" s="60">
        <v>96.8</v>
      </c>
      <c r="H4" s="60">
        <v>96.9</v>
      </c>
      <c r="I4" s="51"/>
    </row>
    <row r="5" spans="1:9" s="1" customFormat="1" ht="20.100000000000001" customHeight="1">
      <c r="A5" s="352"/>
      <c r="B5" s="285"/>
      <c r="C5" s="25" t="s">
        <v>218</v>
      </c>
      <c r="D5" s="18" t="s">
        <v>51</v>
      </c>
      <c r="E5" s="21" t="s">
        <v>11</v>
      </c>
      <c r="F5" s="60">
        <v>3.2</v>
      </c>
      <c r="G5" s="60">
        <v>3.2</v>
      </c>
      <c r="H5" s="60">
        <v>3.1</v>
      </c>
      <c r="I5" s="51"/>
    </row>
    <row r="6" spans="1:9" s="1" customFormat="1" ht="20.100000000000001" customHeight="1">
      <c r="A6" s="352"/>
      <c r="B6" s="283" t="s">
        <v>196</v>
      </c>
      <c r="C6" s="25" t="s">
        <v>219</v>
      </c>
      <c r="D6" s="18" t="s">
        <v>51</v>
      </c>
      <c r="E6" s="21" t="s">
        <v>11</v>
      </c>
      <c r="F6" s="60">
        <v>20.05</v>
      </c>
      <c r="G6" s="60">
        <v>23.76</v>
      </c>
      <c r="H6" s="60">
        <v>22.92</v>
      </c>
      <c r="I6" s="51"/>
    </row>
    <row r="7" spans="1:9" s="1" customFormat="1" ht="20.100000000000001" customHeight="1">
      <c r="A7" s="352"/>
      <c r="B7" s="284"/>
      <c r="C7" s="25" t="s">
        <v>220</v>
      </c>
      <c r="D7" s="18" t="s">
        <v>51</v>
      </c>
      <c r="E7" s="21" t="s">
        <v>11</v>
      </c>
      <c r="F7" s="60">
        <v>39.979999999999997</v>
      </c>
      <c r="G7" s="60">
        <v>42.31</v>
      </c>
      <c r="H7" s="60">
        <v>48</v>
      </c>
      <c r="I7" s="51"/>
    </row>
    <row r="8" spans="1:9" s="1" customFormat="1" ht="20.100000000000001" customHeight="1">
      <c r="A8" s="352"/>
      <c r="B8" s="285"/>
      <c r="C8" s="25" t="s">
        <v>221</v>
      </c>
      <c r="D8" s="18" t="s">
        <v>51</v>
      </c>
      <c r="E8" s="21" t="s">
        <v>11</v>
      </c>
      <c r="F8" s="60">
        <v>39.979999999999997</v>
      </c>
      <c r="G8" s="60">
        <v>33.479999999999997</v>
      </c>
      <c r="H8" s="60">
        <v>29.08</v>
      </c>
      <c r="I8" s="51"/>
    </row>
    <row r="9" spans="1:9" s="1" customFormat="1" ht="20.100000000000001" customHeight="1">
      <c r="A9" s="352"/>
      <c r="B9" s="353" t="s">
        <v>360</v>
      </c>
      <c r="C9" s="165" t="s">
        <v>361</v>
      </c>
      <c r="D9" s="18" t="s">
        <v>51</v>
      </c>
      <c r="E9" s="21" t="s">
        <v>11</v>
      </c>
      <c r="F9" s="60">
        <v>100</v>
      </c>
      <c r="G9" s="60">
        <v>100</v>
      </c>
      <c r="H9" s="60">
        <v>100</v>
      </c>
      <c r="I9" s="139" t="s">
        <v>453</v>
      </c>
    </row>
    <row r="10" spans="1:9" s="1" customFormat="1" ht="20.100000000000001" customHeight="1">
      <c r="A10" s="352"/>
      <c r="B10" s="354"/>
      <c r="C10" s="165" t="s">
        <v>362</v>
      </c>
      <c r="D10" s="18" t="s">
        <v>51</v>
      </c>
      <c r="E10" s="21" t="s">
        <v>11</v>
      </c>
      <c r="F10" s="60">
        <v>0</v>
      </c>
      <c r="G10" s="60">
        <v>0</v>
      </c>
      <c r="H10" s="60">
        <v>0</v>
      </c>
      <c r="I10" s="51"/>
    </row>
    <row r="11" spans="1:9" s="1" customFormat="1" ht="20.100000000000001" customHeight="1">
      <c r="A11" s="352"/>
      <c r="B11" s="354"/>
      <c r="C11" s="165" t="s">
        <v>22</v>
      </c>
      <c r="D11" s="18" t="s">
        <v>51</v>
      </c>
      <c r="E11" s="21" t="s">
        <v>11</v>
      </c>
      <c r="F11" s="60">
        <v>0.72</v>
      </c>
      <c r="G11" s="60">
        <v>0.8</v>
      </c>
      <c r="H11" s="60">
        <v>1.1399999999999999</v>
      </c>
      <c r="I11" s="51"/>
    </row>
    <row r="12" spans="1:9" s="1" customFormat="1" ht="20.100000000000001" customHeight="1">
      <c r="A12" s="352"/>
      <c r="B12" s="355"/>
      <c r="C12" s="165" t="s">
        <v>23</v>
      </c>
      <c r="D12" s="18" t="s">
        <v>50</v>
      </c>
      <c r="E12" s="21" t="s">
        <v>11</v>
      </c>
      <c r="F12" s="60">
        <v>4.3899999999999997</v>
      </c>
      <c r="G12" s="60">
        <v>4</v>
      </c>
      <c r="H12" s="60">
        <v>3.65</v>
      </c>
      <c r="I12" s="51"/>
    </row>
    <row r="13" spans="1:9" s="1" customFormat="1" ht="20.100000000000001" customHeight="1">
      <c r="A13" s="352"/>
      <c r="B13" s="283" t="s">
        <v>225</v>
      </c>
      <c r="C13" s="25" t="s">
        <v>223</v>
      </c>
      <c r="D13" s="18" t="s">
        <v>50</v>
      </c>
      <c r="E13" s="21" t="s">
        <v>66</v>
      </c>
      <c r="F13" s="99">
        <v>762</v>
      </c>
      <c r="G13" s="99">
        <v>792</v>
      </c>
      <c r="H13" s="99">
        <v>777</v>
      </c>
      <c r="I13" s="158"/>
    </row>
    <row r="14" spans="1:9" s="1" customFormat="1" ht="20.100000000000001" customHeight="1">
      <c r="A14" s="352"/>
      <c r="B14" s="285"/>
      <c r="C14" s="25" t="s">
        <v>224</v>
      </c>
      <c r="D14" s="18" t="s">
        <v>50</v>
      </c>
      <c r="E14" s="21" t="s">
        <v>66</v>
      </c>
      <c r="F14" s="99">
        <v>27</v>
      </c>
      <c r="G14" s="99">
        <v>27</v>
      </c>
      <c r="H14" s="150">
        <v>27</v>
      </c>
      <c r="I14" s="159"/>
    </row>
    <row r="15" spans="1:9" s="1" customFormat="1" ht="20.100000000000001" customHeight="1">
      <c r="A15" s="352"/>
      <c r="B15" s="283" t="s">
        <v>226</v>
      </c>
      <c r="C15" s="25" t="s">
        <v>223</v>
      </c>
      <c r="D15" s="18" t="s">
        <v>50</v>
      </c>
      <c r="E15" s="21" t="s">
        <v>66</v>
      </c>
      <c r="F15" s="60">
        <v>54</v>
      </c>
      <c r="G15" s="60">
        <v>64</v>
      </c>
      <c r="H15" s="60">
        <v>73</v>
      </c>
      <c r="I15" s="51"/>
    </row>
    <row r="16" spans="1:9" s="1" customFormat="1" ht="20.100000000000001" customHeight="1">
      <c r="A16" s="352"/>
      <c r="B16" s="285"/>
      <c r="C16" s="25" t="s">
        <v>224</v>
      </c>
      <c r="D16" s="18" t="s">
        <v>50</v>
      </c>
      <c r="E16" s="21" t="s">
        <v>66</v>
      </c>
      <c r="F16" s="60">
        <v>0</v>
      </c>
      <c r="G16" s="60">
        <v>1</v>
      </c>
      <c r="H16" s="60">
        <v>0</v>
      </c>
      <c r="I16" s="51"/>
    </row>
    <row r="17" spans="1:9" s="1" customFormat="1" ht="20.100000000000001" customHeight="1">
      <c r="A17" s="352"/>
      <c r="B17" s="283" t="s">
        <v>227</v>
      </c>
      <c r="C17" s="25" t="s">
        <v>205</v>
      </c>
      <c r="D17" s="18" t="s">
        <v>50</v>
      </c>
      <c r="E17" s="21" t="s">
        <v>66</v>
      </c>
      <c r="F17" s="60">
        <v>0</v>
      </c>
      <c r="G17" s="60">
        <v>0</v>
      </c>
      <c r="H17" s="60">
        <v>0</v>
      </c>
      <c r="I17" s="51"/>
    </row>
    <row r="18" spans="1:9" s="1" customFormat="1" ht="20.100000000000001" customHeight="1">
      <c r="A18" s="349"/>
      <c r="B18" s="285"/>
      <c r="C18" s="25" t="s">
        <v>206</v>
      </c>
      <c r="D18" s="18" t="s">
        <v>51</v>
      </c>
      <c r="E18" s="21" t="s">
        <v>11</v>
      </c>
      <c r="F18" s="60">
        <v>0</v>
      </c>
      <c r="G18" s="60">
        <v>0</v>
      </c>
      <c r="H18" s="60">
        <v>0</v>
      </c>
      <c r="I18" s="51"/>
    </row>
    <row r="19" spans="1:9" s="1" customFormat="1" ht="20.100000000000001" customHeight="1">
      <c r="A19" s="267"/>
      <c r="B19" s="338" t="s">
        <v>343</v>
      </c>
      <c r="C19" s="338"/>
      <c r="D19" s="338"/>
      <c r="E19" s="338"/>
      <c r="F19" s="338"/>
      <c r="G19" s="338"/>
      <c r="H19" s="338"/>
      <c r="I19" s="330"/>
    </row>
    <row r="20" spans="1:9" s="1" customFormat="1" ht="20.100000000000001" customHeight="1">
      <c r="A20" s="286"/>
      <c r="B20" s="256" t="s">
        <v>192</v>
      </c>
      <c r="C20" s="17" t="s">
        <v>223</v>
      </c>
      <c r="D20" s="21" t="s">
        <v>51</v>
      </c>
      <c r="E20" s="21" t="s">
        <v>66</v>
      </c>
      <c r="F20" s="91">
        <v>81</v>
      </c>
      <c r="G20" s="91">
        <v>143</v>
      </c>
      <c r="H20" s="91">
        <v>106</v>
      </c>
      <c r="I20" s="51"/>
    </row>
    <row r="21" spans="1:9" s="1" customFormat="1" ht="20.100000000000001" customHeight="1">
      <c r="A21" s="286"/>
      <c r="B21" s="257"/>
      <c r="C21" s="17" t="s">
        <v>224</v>
      </c>
      <c r="D21" s="21" t="s">
        <v>51</v>
      </c>
      <c r="E21" s="21" t="s">
        <v>66</v>
      </c>
      <c r="F21" s="89">
        <v>1</v>
      </c>
      <c r="G21" s="89">
        <v>2</v>
      </c>
      <c r="H21" s="89">
        <v>1</v>
      </c>
      <c r="I21" s="51"/>
    </row>
    <row r="22" spans="1:9" s="1" customFormat="1" ht="20.100000000000001" customHeight="1">
      <c r="A22" s="286"/>
      <c r="B22" s="257"/>
      <c r="C22" s="17" t="s">
        <v>242</v>
      </c>
      <c r="D22" s="21" t="s">
        <v>51</v>
      </c>
      <c r="E22" s="21" t="s">
        <v>1</v>
      </c>
      <c r="F22" s="98">
        <v>82</v>
      </c>
      <c r="G22" s="98">
        <v>145</v>
      </c>
      <c r="H22" s="98">
        <v>107</v>
      </c>
      <c r="I22" s="51"/>
    </row>
    <row r="23" spans="1:9" s="1" customFormat="1" ht="20.100000000000001" customHeight="1">
      <c r="A23" s="286"/>
      <c r="B23" s="257"/>
      <c r="C23" s="17" t="s">
        <v>217</v>
      </c>
      <c r="D23" s="21" t="s">
        <v>51</v>
      </c>
      <c r="E23" s="21" t="s">
        <v>11</v>
      </c>
      <c r="F23" s="61">
        <v>98.78</v>
      </c>
      <c r="G23" s="61">
        <v>98.62</v>
      </c>
      <c r="H23" s="61">
        <v>99.07</v>
      </c>
      <c r="I23" s="51"/>
    </row>
    <row r="24" spans="1:9" s="1" customFormat="1" ht="20.100000000000001" customHeight="1">
      <c r="A24" s="286"/>
      <c r="B24" s="257"/>
      <c r="C24" s="17" t="s">
        <v>222</v>
      </c>
      <c r="D24" s="21" t="s">
        <v>51</v>
      </c>
      <c r="E24" s="21" t="s">
        <v>11</v>
      </c>
      <c r="F24" s="61">
        <v>1.22</v>
      </c>
      <c r="G24" s="61">
        <v>1.38</v>
      </c>
      <c r="H24" s="61">
        <v>0.93</v>
      </c>
      <c r="I24" s="51"/>
    </row>
    <row r="25" spans="1:9" s="1" customFormat="1" ht="20.100000000000001" customHeight="1">
      <c r="A25" s="286"/>
      <c r="B25" s="258"/>
      <c r="C25" s="17" t="s">
        <v>243</v>
      </c>
      <c r="D25" s="21" t="s">
        <v>51</v>
      </c>
      <c r="E25" s="21" t="s">
        <v>11</v>
      </c>
      <c r="F25" s="60">
        <v>9.2799999999999994</v>
      </c>
      <c r="G25" s="60">
        <v>16.399999999999999</v>
      </c>
      <c r="H25" s="60">
        <v>12.2</v>
      </c>
      <c r="I25" s="51"/>
    </row>
    <row r="26" spans="1:9" s="1" customFormat="1" ht="20.100000000000001" customHeight="1">
      <c r="A26" s="286"/>
      <c r="B26" s="347" t="s">
        <v>196</v>
      </c>
      <c r="C26" s="17" t="s">
        <v>228</v>
      </c>
      <c r="D26" s="21" t="s">
        <v>51</v>
      </c>
      <c r="E26" s="21" t="s">
        <v>1</v>
      </c>
      <c r="F26" s="60">
        <v>46</v>
      </c>
      <c r="G26" s="60">
        <v>103</v>
      </c>
      <c r="H26" s="60">
        <v>60</v>
      </c>
      <c r="I26" s="51"/>
    </row>
    <row r="27" spans="1:9" s="1" customFormat="1" ht="20.100000000000001" customHeight="1">
      <c r="A27" s="286"/>
      <c r="B27" s="347"/>
      <c r="C27" s="17" t="s">
        <v>229</v>
      </c>
      <c r="D27" s="18" t="s">
        <v>51</v>
      </c>
      <c r="E27" s="21" t="s">
        <v>1</v>
      </c>
      <c r="F27" s="60">
        <v>10</v>
      </c>
      <c r="G27" s="60">
        <v>24</v>
      </c>
      <c r="H27" s="60">
        <v>28</v>
      </c>
      <c r="I27" s="51"/>
    </row>
    <row r="28" spans="1:9" s="1" customFormat="1" ht="20.100000000000001" customHeight="1">
      <c r="A28" s="286"/>
      <c r="B28" s="347"/>
      <c r="C28" s="17" t="s">
        <v>230</v>
      </c>
      <c r="D28" s="18" t="s">
        <v>51</v>
      </c>
      <c r="E28" s="21" t="s">
        <v>1</v>
      </c>
      <c r="F28" s="60">
        <v>26</v>
      </c>
      <c r="G28" s="60">
        <v>18</v>
      </c>
      <c r="H28" s="60">
        <v>19</v>
      </c>
      <c r="I28" s="51"/>
    </row>
    <row r="29" spans="1:9" s="1" customFormat="1" ht="20.100000000000001" customHeight="1">
      <c r="A29" s="286"/>
      <c r="B29" s="347"/>
      <c r="C29" s="17" t="s">
        <v>231</v>
      </c>
      <c r="D29" s="18" t="s">
        <v>51</v>
      </c>
      <c r="E29" s="21" t="s">
        <v>11</v>
      </c>
      <c r="F29" s="60">
        <v>56.1</v>
      </c>
      <c r="G29" s="60">
        <v>71.03</v>
      </c>
      <c r="H29" s="60">
        <v>56.07</v>
      </c>
      <c r="I29" s="51"/>
    </row>
    <row r="30" spans="1:9" s="1" customFormat="1" ht="20.100000000000001" customHeight="1">
      <c r="A30" s="286"/>
      <c r="B30" s="347"/>
      <c r="C30" s="17" t="s">
        <v>232</v>
      </c>
      <c r="D30" s="18" t="s">
        <v>51</v>
      </c>
      <c r="E30" s="21" t="s">
        <v>11</v>
      </c>
      <c r="F30" s="60">
        <v>12.2</v>
      </c>
      <c r="G30" s="60">
        <v>16.55</v>
      </c>
      <c r="H30" s="60">
        <v>26.17</v>
      </c>
      <c r="I30" s="51"/>
    </row>
    <row r="31" spans="1:9" s="1" customFormat="1" ht="20.100000000000001" customHeight="1">
      <c r="A31" s="271"/>
      <c r="B31" s="347"/>
      <c r="C31" s="17" t="s">
        <v>233</v>
      </c>
      <c r="D31" s="18" t="s">
        <v>51</v>
      </c>
      <c r="E31" s="21" t="s">
        <v>11</v>
      </c>
      <c r="F31" s="60">
        <v>31.71</v>
      </c>
      <c r="G31" s="60">
        <v>12.41</v>
      </c>
      <c r="H31" s="60">
        <v>17.760000000000002</v>
      </c>
      <c r="I31" s="51"/>
    </row>
    <row r="32" spans="1:9" s="1" customFormat="1" ht="20.100000000000001" customHeight="1">
      <c r="A32" s="348"/>
      <c r="B32" s="313" t="s">
        <v>235</v>
      </c>
      <c r="C32" s="350"/>
      <c r="D32" s="350"/>
      <c r="E32" s="350"/>
      <c r="F32" s="350"/>
      <c r="G32" s="350"/>
      <c r="H32" s="350"/>
      <c r="I32" s="350"/>
    </row>
    <row r="33" spans="1:9" s="1" customFormat="1" ht="20.100000000000001" customHeight="1">
      <c r="A33" s="349"/>
      <c r="B33" s="275" t="s">
        <v>21</v>
      </c>
      <c r="C33" s="276"/>
      <c r="D33" s="18" t="s">
        <v>51</v>
      </c>
      <c r="E33" s="21" t="s">
        <v>8</v>
      </c>
      <c r="F33" s="20">
        <v>16.7</v>
      </c>
      <c r="G33" s="20">
        <v>14.62</v>
      </c>
      <c r="H33" s="20">
        <v>13.47</v>
      </c>
      <c r="I33" s="51"/>
    </row>
    <row r="34" spans="1:9" s="1" customFormat="1" ht="20.100000000000001" customHeight="1">
      <c r="A34" s="267"/>
      <c r="B34" s="97" t="s">
        <v>236</v>
      </c>
      <c r="C34" s="37"/>
      <c r="D34" s="37"/>
      <c r="E34" s="239"/>
      <c r="F34" s="37"/>
      <c r="G34" s="37"/>
      <c r="H34" s="37"/>
      <c r="I34" s="37"/>
    </row>
    <row r="35" spans="1:9" s="1" customFormat="1" ht="20.100000000000001" customHeight="1">
      <c r="A35" s="286"/>
      <c r="B35" s="283" t="s">
        <v>238</v>
      </c>
      <c r="C35" s="25" t="s">
        <v>239</v>
      </c>
      <c r="D35" s="18" t="s">
        <v>51</v>
      </c>
      <c r="E35" s="21" t="s">
        <v>146</v>
      </c>
      <c r="F35" s="20">
        <v>100</v>
      </c>
      <c r="G35" s="20">
        <v>101</v>
      </c>
      <c r="H35" s="20">
        <v>97</v>
      </c>
      <c r="I35" s="51"/>
    </row>
    <row r="36" spans="1:9" s="1" customFormat="1" ht="20.100000000000001" customHeight="1">
      <c r="A36" s="286"/>
      <c r="B36" s="285"/>
      <c r="C36" s="25" t="s">
        <v>240</v>
      </c>
      <c r="D36" s="18" t="s">
        <v>51</v>
      </c>
      <c r="E36" s="21" t="s">
        <v>146</v>
      </c>
      <c r="F36" s="20">
        <v>58</v>
      </c>
      <c r="G36" s="20">
        <v>64</v>
      </c>
      <c r="H36" s="20">
        <v>62</v>
      </c>
      <c r="I36" s="51"/>
    </row>
    <row r="37" spans="1:9" s="1" customFormat="1" ht="20.100000000000001" customHeight="1">
      <c r="A37" s="271"/>
      <c r="B37" s="275" t="s">
        <v>241</v>
      </c>
      <c r="C37" s="276"/>
      <c r="D37" s="18" t="s">
        <v>51</v>
      </c>
      <c r="E37" s="21" t="s">
        <v>65</v>
      </c>
      <c r="F37" s="20">
        <v>58</v>
      </c>
      <c r="G37" s="20">
        <v>63.37</v>
      </c>
      <c r="H37" s="20">
        <v>63.92</v>
      </c>
      <c r="I37" s="50" t="s">
        <v>179</v>
      </c>
    </row>
    <row r="38" spans="1:9" s="1" customFormat="1" ht="20.100000000000001" customHeight="1">
      <c r="A38" s="264"/>
      <c r="B38" s="97" t="s">
        <v>237</v>
      </c>
      <c r="C38" s="96"/>
      <c r="D38" s="96"/>
      <c r="E38" s="240"/>
      <c r="F38" s="96"/>
      <c r="G38" s="96"/>
      <c r="H38" s="96"/>
      <c r="I38" s="97"/>
    </row>
    <row r="39" spans="1:9" s="1" customFormat="1" ht="60" customHeight="1">
      <c r="A39" s="265"/>
      <c r="B39" s="283" t="s">
        <v>245</v>
      </c>
      <c r="C39" s="25" t="s">
        <v>249</v>
      </c>
      <c r="D39" s="18" t="s">
        <v>51</v>
      </c>
      <c r="E39" s="21" t="s">
        <v>120</v>
      </c>
      <c r="F39" s="43">
        <v>3248</v>
      </c>
      <c r="G39" s="20">
        <v>3340</v>
      </c>
      <c r="H39" s="20">
        <v>3492</v>
      </c>
      <c r="I39" s="139" t="s">
        <v>251</v>
      </c>
    </row>
    <row r="40" spans="1:9" s="1" customFormat="1" ht="20.100000000000001" customHeight="1">
      <c r="A40" s="265"/>
      <c r="B40" s="285"/>
      <c r="C40" s="25" t="s">
        <v>247</v>
      </c>
      <c r="D40" s="18" t="s">
        <v>51</v>
      </c>
      <c r="E40" s="21" t="s">
        <v>120</v>
      </c>
      <c r="F40" s="20">
        <v>4</v>
      </c>
      <c r="G40" s="20">
        <v>4</v>
      </c>
      <c r="H40" s="20">
        <v>4</v>
      </c>
      <c r="I40" s="50" t="s">
        <v>252</v>
      </c>
    </row>
    <row r="41" spans="1:9" s="1" customFormat="1" ht="20.100000000000001" customHeight="1">
      <c r="A41" s="265"/>
      <c r="B41" s="283" t="s">
        <v>246</v>
      </c>
      <c r="C41" s="25" t="s">
        <v>248</v>
      </c>
      <c r="D41" s="18" t="s">
        <v>51</v>
      </c>
      <c r="E41" s="21" t="s">
        <v>121</v>
      </c>
      <c r="F41" s="43">
        <v>106192575</v>
      </c>
      <c r="G41" s="20">
        <v>485322485</v>
      </c>
      <c r="H41" s="20">
        <v>418514508</v>
      </c>
      <c r="I41" s="50" t="s">
        <v>253</v>
      </c>
    </row>
    <row r="42" spans="1:9" s="1" customFormat="1" ht="20.100000000000001" customHeight="1">
      <c r="A42" s="265"/>
      <c r="B42" s="285"/>
      <c r="C42" s="25" t="s">
        <v>250</v>
      </c>
      <c r="D42" s="18" t="s">
        <v>51</v>
      </c>
      <c r="E42" s="21" t="s">
        <v>121</v>
      </c>
      <c r="F42" s="20">
        <v>125970</v>
      </c>
      <c r="G42" s="20">
        <v>549018</v>
      </c>
      <c r="H42" s="20">
        <v>499675</v>
      </c>
      <c r="I42" s="50" t="s">
        <v>253</v>
      </c>
    </row>
    <row r="43" spans="1:9" s="1" customFormat="1" ht="20.100000000000001" customHeight="1">
      <c r="A43" s="320"/>
      <c r="B43" s="312" t="s">
        <v>344</v>
      </c>
      <c r="C43" s="312"/>
      <c r="D43" s="312"/>
      <c r="E43" s="312"/>
      <c r="F43" s="312"/>
      <c r="G43" s="312"/>
      <c r="H43" s="312"/>
      <c r="I43" s="313"/>
    </row>
    <row r="44" spans="1:9" s="1" customFormat="1" ht="20.100000000000001" customHeight="1">
      <c r="A44" s="286"/>
      <c r="B44" s="283" t="s">
        <v>244</v>
      </c>
      <c r="C44" s="25" t="s">
        <v>239</v>
      </c>
      <c r="D44" s="18" t="s">
        <v>51</v>
      </c>
      <c r="E44" s="21" t="s">
        <v>66</v>
      </c>
      <c r="F44" s="93">
        <v>256</v>
      </c>
      <c r="G44" s="98">
        <v>241</v>
      </c>
      <c r="H44" s="98">
        <v>221</v>
      </c>
      <c r="I44" s="51"/>
    </row>
    <row r="45" spans="1:9" s="1" customFormat="1" ht="20.100000000000001" customHeight="1">
      <c r="A45" s="286"/>
      <c r="B45" s="285"/>
      <c r="C45" s="25" t="s">
        <v>240</v>
      </c>
      <c r="D45" s="18" t="s">
        <v>51</v>
      </c>
      <c r="E45" s="21" t="s">
        <v>66</v>
      </c>
      <c r="F45" s="93">
        <v>1</v>
      </c>
      <c r="G45" s="98">
        <v>2</v>
      </c>
      <c r="H45" s="98">
        <v>1</v>
      </c>
      <c r="I45" s="51"/>
    </row>
    <row r="46" spans="1:9" s="1" customFormat="1" ht="20.100000000000001" customHeight="1">
      <c r="A46" s="173"/>
      <c r="B46" s="356" t="s">
        <v>394</v>
      </c>
      <c r="C46" s="357"/>
      <c r="D46" s="39" t="s">
        <v>51</v>
      </c>
      <c r="E46" s="188" t="s">
        <v>76</v>
      </c>
      <c r="F46" s="220">
        <v>257</v>
      </c>
      <c r="G46" s="220">
        <v>243</v>
      </c>
      <c r="H46" s="220">
        <v>222</v>
      </c>
      <c r="I46" s="200" t="s">
        <v>454</v>
      </c>
    </row>
    <row r="47" spans="1:9" s="1" customFormat="1" ht="20.100000000000001" customHeight="1">
      <c r="A47" s="267"/>
      <c r="B47" s="330" t="s">
        <v>345</v>
      </c>
      <c r="C47" s="331"/>
      <c r="D47" s="331"/>
      <c r="E47" s="350"/>
      <c r="F47" s="350"/>
      <c r="G47" s="350"/>
      <c r="H47" s="169"/>
      <c r="I47" s="52"/>
    </row>
    <row r="48" spans="1:9" s="1" customFormat="1" ht="20.100000000000001" customHeight="1">
      <c r="A48" s="268"/>
      <c r="B48" s="359" t="s">
        <v>483</v>
      </c>
      <c r="C48" s="318"/>
      <c r="D48" s="18" t="s">
        <v>51</v>
      </c>
      <c r="E48" s="21" t="s">
        <v>11</v>
      </c>
      <c r="F48" s="189">
        <v>49.76</v>
      </c>
      <c r="G48" s="189">
        <v>51.13</v>
      </c>
      <c r="H48" s="189">
        <v>51.77</v>
      </c>
      <c r="I48" s="196"/>
    </row>
    <row r="49" spans="1:9" s="1" customFormat="1" ht="20.100000000000001" customHeight="1">
      <c r="A49" s="362"/>
      <c r="B49" s="359" t="s">
        <v>476</v>
      </c>
      <c r="C49" s="318"/>
      <c r="D49" s="18" t="s">
        <v>51</v>
      </c>
      <c r="E49" s="21" t="s">
        <v>477</v>
      </c>
      <c r="F49" s="189">
        <v>4</v>
      </c>
      <c r="G49" s="189">
        <v>4</v>
      </c>
      <c r="H49" s="189">
        <v>4</v>
      </c>
      <c r="I49" s="196"/>
    </row>
    <row r="50" spans="1:9" s="1" customFormat="1" ht="20.100000000000001" customHeight="1">
      <c r="A50" s="267"/>
      <c r="B50" s="330" t="s">
        <v>346</v>
      </c>
      <c r="C50" s="331"/>
      <c r="D50" s="331"/>
      <c r="E50" s="350"/>
      <c r="F50" s="350"/>
      <c r="G50" s="350"/>
      <c r="H50" s="169"/>
      <c r="I50" s="52"/>
    </row>
    <row r="51" spans="1:9" s="1" customFormat="1" ht="20.100000000000001" customHeight="1">
      <c r="A51" s="286"/>
      <c r="B51" s="358" t="s">
        <v>305</v>
      </c>
      <c r="C51" s="358"/>
      <c r="D51" s="39" t="s">
        <v>51</v>
      </c>
      <c r="E51" s="188" t="s">
        <v>66</v>
      </c>
      <c r="F51" s="142">
        <v>1</v>
      </c>
      <c r="G51" s="143">
        <v>0</v>
      </c>
      <c r="H51" s="151">
        <v>7</v>
      </c>
      <c r="I51" s="141"/>
    </row>
    <row r="52" spans="1:9" s="1" customFormat="1" ht="20.100000000000001" customHeight="1">
      <c r="A52" s="271"/>
      <c r="B52" s="358" t="s">
        <v>306</v>
      </c>
      <c r="C52" s="358"/>
      <c r="D52" s="39" t="s">
        <v>51</v>
      </c>
      <c r="E52" s="188" t="s">
        <v>66</v>
      </c>
      <c r="F52" s="142">
        <v>0</v>
      </c>
      <c r="G52" s="143">
        <v>1</v>
      </c>
      <c r="H52" s="151">
        <v>1</v>
      </c>
      <c r="I52" s="141"/>
    </row>
    <row r="53" spans="1:9" s="1" customFormat="1" ht="20.100000000000001" customHeight="1">
      <c r="A53" s="267"/>
      <c r="B53" s="312" t="s">
        <v>347</v>
      </c>
      <c r="C53" s="312"/>
      <c r="D53" s="312"/>
      <c r="E53" s="312"/>
      <c r="F53" s="312"/>
      <c r="G53" s="312"/>
      <c r="H53" s="312"/>
      <c r="I53" s="313"/>
    </row>
    <row r="54" spans="1:9" s="1" customFormat="1" ht="20.100000000000001" customHeight="1">
      <c r="A54" s="286"/>
      <c r="B54" s="280" t="s">
        <v>254</v>
      </c>
      <c r="C54" s="287"/>
      <c r="D54" s="18" t="s">
        <v>47</v>
      </c>
      <c r="E54" s="21" t="s">
        <v>120</v>
      </c>
      <c r="F54" s="140">
        <v>945600</v>
      </c>
      <c r="G54" s="140">
        <v>1020000</v>
      </c>
      <c r="H54" s="140">
        <v>1015200</v>
      </c>
      <c r="I54" s="51"/>
    </row>
    <row r="55" spans="1:9" s="1" customFormat="1" ht="20.100000000000001" customHeight="1">
      <c r="A55" s="286"/>
      <c r="B55" s="281"/>
      <c r="C55" s="288"/>
      <c r="D55" s="18" t="s">
        <v>48</v>
      </c>
      <c r="E55" s="21" t="s">
        <v>120</v>
      </c>
      <c r="F55" s="140">
        <v>832800</v>
      </c>
      <c r="G55" s="140">
        <v>861600</v>
      </c>
      <c r="H55" s="140">
        <v>854400</v>
      </c>
      <c r="I55" s="51"/>
    </row>
    <row r="56" spans="1:9" s="1" customFormat="1" ht="20.100000000000001" customHeight="1">
      <c r="A56" s="286"/>
      <c r="B56" s="282"/>
      <c r="C56" s="289"/>
      <c r="D56" s="18" t="s">
        <v>51</v>
      </c>
      <c r="E56" s="21" t="s">
        <v>120</v>
      </c>
      <c r="F56" s="140">
        <f>SUM(F54:F55)</f>
        <v>1778400</v>
      </c>
      <c r="G56" s="140">
        <f>SUM(G54:G55)</f>
        <v>1881600</v>
      </c>
      <c r="H56" s="140">
        <f>SUM(H54:H55)</f>
        <v>1869600</v>
      </c>
      <c r="I56" s="51"/>
    </row>
    <row r="57" spans="1:9" s="1" customFormat="1" ht="20.100000000000001" customHeight="1">
      <c r="A57" s="286"/>
      <c r="B57" s="283" t="s">
        <v>255</v>
      </c>
      <c r="C57" s="283" t="s">
        <v>205</v>
      </c>
      <c r="D57" s="18" t="s">
        <v>47</v>
      </c>
      <c r="E57" s="21" t="s">
        <v>66</v>
      </c>
      <c r="F57" s="99">
        <v>0</v>
      </c>
      <c r="G57" s="99">
        <v>0</v>
      </c>
      <c r="H57" s="99">
        <v>0</v>
      </c>
      <c r="I57" s="51"/>
    </row>
    <row r="58" spans="1:9" s="1" customFormat="1" ht="20.100000000000001" customHeight="1">
      <c r="A58" s="286"/>
      <c r="B58" s="284"/>
      <c r="C58" s="284"/>
      <c r="D58" s="18" t="s">
        <v>48</v>
      </c>
      <c r="E58" s="21" t="s">
        <v>66</v>
      </c>
      <c r="F58" s="60">
        <v>0</v>
      </c>
      <c r="G58" s="60">
        <v>0</v>
      </c>
      <c r="H58" s="60">
        <v>0</v>
      </c>
      <c r="I58" s="51"/>
    </row>
    <row r="59" spans="1:9" s="1" customFormat="1" ht="20.100000000000001" customHeight="1">
      <c r="A59" s="286"/>
      <c r="B59" s="284"/>
      <c r="C59" s="283" t="s">
        <v>206</v>
      </c>
      <c r="D59" s="18" t="s">
        <v>47</v>
      </c>
      <c r="E59" s="21" t="s">
        <v>65</v>
      </c>
      <c r="F59" s="60">
        <v>0</v>
      </c>
      <c r="G59" s="60">
        <v>0</v>
      </c>
      <c r="H59" s="60">
        <v>0</v>
      </c>
      <c r="I59" s="51"/>
    </row>
    <row r="60" spans="1:9" s="1" customFormat="1" ht="20.100000000000001" customHeight="1">
      <c r="A60" s="286"/>
      <c r="B60" s="285"/>
      <c r="C60" s="284"/>
      <c r="D60" s="18" t="s">
        <v>48</v>
      </c>
      <c r="E60" s="188" t="s">
        <v>65</v>
      </c>
      <c r="F60" s="60">
        <v>0</v>
      </c>
      <c r="G60" s="60">
        <v>0</v>
      </c>
      <c r="H60" s="60">
        <v>0</v>
      </c>
      <c r="I60" s="51"/>
    </row>
    <row r="61" spans="1:9" s="1" customFormat="1" ht="20.100000000000001" customHeight="1">
      <c r="A61" s="286"/>
      <c r="B61" s="283" t="s">
        <v>256</v>
      </c>
      <c r="C61" s="283" t="s">
        <v>205</v>
      </c>
      <c r="D61" s="18" t="s">
        <v>47</v>
      </c>
      <c r="E61" s="188" t="s">
        <v>66</v>
      </c>
      <c r="F61" s="98">
        <v>1</v>
      </c>
      <c r="G61" s="98">
        <v>1</v>
      </c>
      <c r="H61" s="98">
        <v>0</v>
      </c>
      <c r="I61" s="50" t="s">
        <v>180</v>
      </c>
    </row>
    <row r="62" spans="1:9" s="1" customFormat="1" ht="20.100000000000001" customHeight="1">
      <c r="A62" s="286"/>
      <c r="B62" s="284"/>
      <c r="C62" s="284"/>
      <c r="D62" s="18" t="s">
        <v>48</v>
      </c>
      <c r="E62" s="188" t="s">
        <v>66</v>
      </c>
      <c r="F62" s="98">
        <v>0</v>
      </c>
      <c r="G62" s="98">
        <v>0</v>
      </c>
      <c r="H62" s="98">
        <v>0</v>
      </c>
      <c r="I62" s="50" t="s">
        <v>180</v>
      </c>
    </row>
    <row r="63" spans="1:9" s="1" customFormat="1" ht="20.100000000000001" customHeight="1">
      <c r="A63" s="286"/>
      <c r="B63" s="284"/>
      <c r="C63" s="283" t="s">
        <v>206</v>
      </c>
      <c r="D63" s="18" t="s">
        <v>47</v>
      </c>
      <c r="E63" s="188" t="s">
        <v>65</v>
      </c>
      <c r="F63" s="98">
        <v>1</v>
      </c>
      <c r="G63" s="98">
        <v>1</v>
      </c>
      <c r="H63" s="98">
        <v>0</v>
      </c>
      <c r="I63" s="50" t="s">
        <v>180</v>
      </c>
    </row>
    <row r="64" spans="1:9" s="1" customFormat="1" ht="20.100000000000001" customHeight="1">
      <c r="A64" s="286"/>
      <c r="B64" s="285"/>
      <c r="C64" s="284"/>
      <c r="D64" s="18" t="s">
        <v>48</v>
      </c>
      <c r="E64" s="188" t="s">
        <v>65</v>
      </c>
      <c r="F64" s="61">
        <v>0</v>
      </c>
      <c r="G64" s="61">
        <v>0</v>
      </c>
      <c r="H64" s="61">
        <v>0</v>
      </c>
      <c r="I64" s="50" t="s">
        <v>180</v>
      </c>
    </row>
    <row r="65" spans="1:9" s="1" customFormat="1" ht="20.100000000000001" customHeight="1">
      <c r="A65" s="286"/>
      <c r="B65" s="280" t="s">
        <v>122</v>
      </c>
      <c r="C65" s="287"/>
      <c r="D65" s="18" t="s">
        <v>47</v>
      </c>
      <c r="E65" s="188" t="s">
        <v>123</v>
      </c>
      <c r="F65" s="164">
        <f>1/F54*1000000</f>
        <v>1.0575296108291032</v>
      </c>
      <c r="G65" s="164">
        <f>1/G54*1000000</f>
        <v>0.98039215686274506</v>
      </c>
      <c r="H65" s="197">
        <v>0</v>
      </c>
      <c r="I65" s="360" t="s">
        <v>455</v>
      </c>
    </row>
    <row r="66" spans="1:9" s="1" customFormat="1" ht="20.100000000000001" customHeight="1">
      <c r="A66" s="271"/>
      <c r="B66" s="282"/>
      <c r="C66" s="289"/>
      <c r="D66" s="18" t="s">
        <v>48</v>
      </c>
      <c r="E66" s="188" t="s">
        <v>123</v>
      </c>
      <c r="F66" s="198">
        <v>0</v>
      </c>
      <c r="G66" s="197">
        <v>0</v>
      </c>
      <c r="H66" s="197">
        <v>0</v>
      </c>
      <c r="I66" s="361"/>
    </row>
    <row r="67" spans="1:9" s="1" customFormat="1" ht="20.100000000000001" customHeight="1">
      <c r="A67" s="267"/>
      <c r="B67" s="166" t="s">
        <v>348</v>
      </c>
      <c r="C67" s="166"/>
      <c r="D67" s="166"/>
      <c r="E67" s="241"/>
      <c r="F67" s="166"/>
      <c r="G67" s="166"/>
      <c r="H67" s="166"/>
      <c r="I67" s="48"/>
    </row>
    <row r="68" spans="1:9" s="1" customFormat="1" ht="20.100000000000001" customHeight="1">
      <c r="A68" s="286"/>
      <c r="B68" s="358" t="s">
        <v>124</v>
      </c>
      <c r="C68" s="358"/>
      <c r="D68" s="18" t="s">
        <v>47</v>
      </c>
      <c r="E68" s="21" t="s">
        <v>120</v>
      </c>
      <c r="F68" s="140">
        <v>727200</v>
      </c>
      <c r="G68" s="140">
        <v>734400</v>
      </c>
      <c r="H68" s="140">
        <v>808800</v>
      </c>
      <c r="I68" s="27"/>
    </row>
    <row r="69" spans="1:9" s="1" customFormat="1" ht="20.100000000000001" customHeight="1">
      <c r="A69" s="286"/>
      <c r="B69" s="358"/>
      <c r="C69" s="358"/>
      <c r="D69" s="39" t="s">
        <v>48</v>
      </c>
      <c r="E69" s="188" t="s">
        <v>120</v>
      </c>
      <c r="F69" s="65">
        <v>175200</v>
      </c>
      <c r="G69" s="65">
        <v>177600</v>
      </c>
      <c r="H69" s="65">
        <v>180000</v>
      </c>
      <c r="I69" s="51"/>
    </row>
    <row r="70" spans="1:9" s="1" customFormat="1" ht="20.100000000000001" customHeight="1">
      <c r="A70" s="286"/>
      <c r="B70" s="358"/>
      <c r="C70" s="358"/>
      <c r="D70" s="29" t="s">
        <v>49</v>
      </c>
      <c r="E70" s="31" t="s">
        <v>120</v>
      </c>
      <c r="F70" s="68">
        <f>SUM(F68:F69)</f>
        <v>902400</v>
      </c>
      <c r="G70" s="68">
        <f>SUM(G68:G69)</f>
        <v>912000</v>
      </c>
      <c r="H70" s="68">
        <f>SUM(H68:H69)</f>
        <v>988800</v>
      </c>
      <c r="I70" s="58"/>
    </row>
    <row r="71" spans="1:9" s="1" customFormat="1" ht="20.100000000000001" customHeight="1">
      <c r="A71" s="286"/>
      <c r="B71" s="358" t="s">
        <v>303</v>
      </c>
      <c r="C71" s="358" t="s">
        <v>205</v>
      </c>
      <c r="D71" s="18" t="s">
        <v>47</v>
      </c>
      <c r="E71" s="21" t="s">
        <v>66</v>
      </c>
      <c r="F71" s="60">
        <v>0</v>
      </c>
      <c r="G71" s="60">
        <v>0</v>
      </c>
      <c r="H71" s="60">
        <v>0</v>
      </c>
      <c r="I71" s="51"/>
    </row>
    <row r="72" spans="1:9" s="1" customFormat="1" ht="20.100000000000001" customHeight="1">
      <c r="A72" s="286"/>
      <c r="B72" s="358"/>
      <c r="C72" s="358"/>
      <c r="D72" s="39" t="s">
        <v>48</v>
      </c>
      <c r="E72" s="188" t="s">
        <v>66</v>
      </c>
      <c r="F72" s="60">
        <v>0</v>
      </c>
      <c r="G72" s="60">
        <v>0</v>
      </c>
      <c r="H72" s="60">
        <v>0</v>
      </c>
      <c r="I72" s="51"/>
    </row>
    <row r="73" spans="1:9" s="1" customFormat="1" ht="20.100000000000001" customHeight="1">
      <c r="A73" s="286"/>
      <c r="B73" s="358"/>
      <c r="C73" s="358" t="s">
        <v>206</v>
      </c>
      <c r="D73" s="18" t="s">
        <v>47</v>
      </c>
      <c r="E73" s="21" t="s">
        <v>65</v>
      </c>
      <c r="F73" s="60">
        <v>0</v>
      </c>
      <c r="G73" s="60">
        <v>0</v>
      </c>
      <c r="H73" s="60">
        <v>0</v>
      </c>
      <c r="I73" s="51"/>
    </row>
    <row r="74" spans="1:9" s="1" customFormat="1" ht="20.100000000000001" customHeight="1">
      <c r="A74" s="286"/>
      <c r="B74" s="358"/>
      <c r="C74" s="358"/>
      <c r="D74" s="39" t="s">
        <v>48</v>
      </c>
      <c r="E74" s="188" t="s">
        <v>65</v>
      </c>
      <c r="F74" s="60">
        <v>0</v>
      </c>
      <c r="G74" s="60">
        <v>0</v>
      </c>
      <c r="H74" s="60">
        <v>0</v>
      </c>
      <c r="I74" s="51"/>
    </row>
    <row r="75" spans="1:9" s="1" customFormat="1" ht="20.100000000000001" customHeight="1">
      <c r="A75" s="286"/>
      <c r="B75" s="358" t="s">
        <v>304</v>
      </c>
      <c r="C75" s="358" t="s">
        <v>205</v>
      </c>
      <c r="D75" s="18" t="s">
        <v>47</v>
      </c>
      <c r="E75" s="21" t="s">
        <v>66</v>
      </c>
      <c r="F75" s="61">
        <v>1</v>
      </c>
      <c r="G75" s="61">
        <v>3</v>
      </c>
      <c r="H75" s="61">
        <v>5</v>
      </c>
      <c r="I75" s="51"/>
    </row>
    <row r="76" spans="1:9" s="1" customFormat="1" ht="20.100000000000001" customHeight="1">
      <c r="A76" s="286"/>
      <c r="B76" s="358"/>
      <c r="C76" s="358"/>
      <c r="D76" s="39" t="s">
        <v>48</v>
      </c>
      <c r="E76" s="188" t="s">
        <v>66</v>
      </c>
      <c r="F76" s="61">
        <v>0</v>
      </c>
      <c r="G76" s="61">
        <v>0</v>
      </c>
      <c r="H76" s="61">
        <v>3</v>
      </c>
      <c r="I76" s="51"/>
    </row>
    <row r="77" spans="1:9" s="1" customFormat="1" ht="20.100000000000001" customHeight="1">
      <c r="A77" s="286"/>
      <c r="B77" s="358"/>
      <c r="C77" s="358" t="s">
        <v>206</v>
      </c>
      <c r="D77" s="18" t="s">
        <v>47</v>
      </c>
      <c r="E77" s="21" t="s">
        <v>65</v>
      </c>
      <c r="F77" s="60">
        <v>1.38</v>
      </c>
      <c r="G77" s="60">
        <v>4.08</v>
      </c>
      <c r="H77" s="60">
        <v>6.18</v>
      </c>
      <c r="I77" s="51"/>
    </row>
    <row r="78" spans="1:9" s="1" customFormat="1" ht="20.100000000000001" customHeight="1">
      <c r="A78" s="286"/>
      <c r="B78" s="358"/>
      <c r="C78" s="358"/>
      <c r="D78" s="39" t="s">
        <v>48</v>
      </c>
      <c r="E78" s="188" t="s">
        <v>65</v>
      </c>
      <c r="F78" s="60">
        <v>0</v>
      </c>
      <c r="G78" s="60">
        <v>0</v>
      </c>
      <c r="H78" s="60">
        <v>16.670000000000002</v>
      </c>
      <c r="I78" s="51"/>
    </row>
    <row r="79" spans="1:9" s="1" customFormat="1" ht="20.100000000000001" customHeight="1">
      <c r="A79" s="286"/>
      <c r="B79" s="358" t="s">
        <v>122</v>
      </c>
      <c r="C79" s="358"/>
      <c r="D79" s="39" t="s">
        <v>47</v>
      </c>
      <c r="E79" s="188" t="s">
        <v>123</v>
      </c>
      <c r="F79" s="164">
        <f>1/F68*1000000</f>
        <v>1.3751375137513753</v>
      </c>
      <c r="G79" s="164">
        <f>3/G68*1000000</f>
        <v>4.0849673202614385</v>
      </c>
      <c r="H79" s="164">
        <f>5/H68*1000000</f>
        <v>6.1819980217606325</v>
      </c>
      <c r="I79" s="360" t="s">
        <v>455</v>
      </c>
    </row>
    <row r="80" spans="1:9" s="1" customFormat="1" ht="20.100000000000001" customHeight="1">
      <c r="A80" s="271"/>
      <c r="B80" s="358"/>
      <c r="C80" s="358"/>
      <c r="D80" s="39" t="s">
        <v>48</v>
      </c>
      <c r="E80" s="188" t="s">
        <v>123</v>
      </c>
      <c r="F80" s="199">
        <v>0</v>
      </c>
      <c r="G80" s="199">
        <v>0</v>
      </c>
      <c r="H80" s="164">
        <f>3/H69*1000000</f>
        <v>16.666666666666668</v>
      </c>
      <c r="I80" s="361"/>
    </row>
    <row r="81" spans="1:9" s="1" customFormat="1" ht="20.100000000000001" customHeight="1">
      <c r="A81" s="267"/>
      <c r="B81" s="312" t="s">
        <v>349</v>
      </c>
      <c r="C81" s="312"/>
      <c r="D81" s="312"/>
      <c r="E81" s="312"/>
      <c r="F81" s="312"/>
      <c r="G81" s="312"/>
      <c r="H81" s="312"/>
      <c r="I81" s="313"/>
    </row>
    <row r="82" spans="1:9" s="1" customFormat="1" ht="20.100000000000001" customHeight="1">
      <c r="A82" s="286"/>
      <c r="B82" s="272" t="s">
        <v>125</v>
      </c>
      <c r="C82" s="273"/>
      <c r="D82" s="39" t="s">
        <v>47</v>
      </c>
      <c r="E82" s="188" t="s">
        <v>76</v>
      </c>
      <c r="F82" s="199">
        <v>0</v>
      </c>
      <c r="G82" s="199">
        <v>0</v>
      </c>
      <c r="H82" s="199">
        <v>0</v>
      </c>
      <c r="I82" s="51"/>
    </row>
    <row r="83" spans="1:9" s="1" customFormat="1" ht="20.100000000000001" customHeight="1">
      <c r="A83" s="286"/>
      <c r="B83" s="363"/>
      <c r="C83" s="364"/>
      <c r="D83" s="39" t="s">
        <v>48</v>
      </c>
      <c r="E83" s="188" t="s">
        <v>76</v>
      </c>
      <c r="F83" s="199">
        <v>0</v>
      </c>
      <c r="G83" s="199">
        <v>0</v>
      </c>
      <c r="H83" s="199">
        <v>0</v>
      </c>
      <c r="I83" s="51"/>
    </row>
    <row r="84" spans="1:9" s="1" customFormat="1" ht="20.100000000000001" customHeight="1">
      <c r="A84" s="286"/>
      <c r="B84" s="365"/>
      <c r="C84" s="366"/>
      <c r="D84" s="29" t="s">
        <v>49</v>
      </c>
      <c r="E84" s="31" t="s">
        <v>76</v>
      </c>
      <c r="F84" s="219">
        <f>SUM(F82:F83)</f>
        <v>0</v>
      </c>
      <c r="G84" s="219">
        <f t="shared" ref="G84" si="0">SUM(G82:G83)</f>
        <v>0</v>
      </c>
      <c r="H84" s="219">
        <v>0</v>
      </c>
      <c r="I84" s="58"/>
    </row>
    <row r="85" spans="1:9" s="1" customFormat="1" ht="20.100000000000001" customHeight="1">
      <c r="A85" s="286"/>
      <c r="B85" s="272" t="s">
        <v>126</v>
      </c>
      <c r="C85" s="273"/>
      <c r="D85" s="39" t="s">
        <v>47</v>
      </c>
      <c r="E85" s="188" t="s">
        <v>66</v>
      </c>
      <c r="F85" s="199">
        <v>0</v>
      </c>
      <c r="G85" s="199">
        <v>0</v>
      </c>
      <c r="H85" s="199">
        <v>0</v>
      </c>
      <c r="I85" s="51"/>
    </row>
    <row r="86" spans="1:9" s="1" customFormat="1" ht="20.100000000000001" customHeight="1">
      <c r="A86" s="286"/>
      <c r="B86" s="363"/>
      <c r="C86" s="364"/>
      <c r="D86" s="39" t="s">
        <v>48</v>
      </c>
      <c r="E86" s="188" t="s">
        <v>66</v>
      </c>
      <c r="F86" s="199">
        <v>0</v>
      </c>
      <c r="G86" s="199">
        <v>0</v>
      </c>
      <c r="H86" s="199">
        <v>0</v>
      </c>
      <c r="I86" s="51"/>
    </row>
    <row r="87" spans="1:9" s="1" customFormat="1" ht="20.100000000000001" customHeight="1">
      <c r="A87" s="271"/>
      <c r="B87" s="365"/>
      <c r="C87" s="366"/>
      <c r="D87" s="29" t="s">
        <v>49</v>
      </c>
      <c r="E87" s="31" t="s">
        <v>66</v>
      </c>
      <c r="F87" s="219">
        <f t="shared" ref="F87:G87" si="1">SUM(F85:F86)</f>
        <v>0</v>
      </c>
      <c r="G87" s="219">
        <f t="shared" si="1"/>
        <v>0</v>
      </c>
      <c r="H87" s="219">
        <v>0</v>
      </c>
      <c r="I87" s="58"/>
    </row>
    <row r="88" spans="1:9" s="1" customFormat="1" ht="20.100000000000001" customHeight="1">
      <c r="A88" s="267"/>
      <c r="B88" s="312" t="s">
        <v>350</v>
      </c>
      <c r="C88" s="312"/>
      <c r="D88" s="312"/>
      <c r="E88" s="312"/>
      <c r="F88" s="312"/>
      <c r="G88" s="312"/>
      <c r="H88" s="312"/>
      <c r="I88" s="313"/>
    </row>
    <row r="89" spans="1:9" s="1" customFormat="1" ht="20.100000000000001" customHeight="1">
      <c r="A89" s="286"/>
      <c r="B89" s="272" t="s">
        <v>125</v>
      </c>
      <c r="C89" s="273"/>
      <c r="D89" s="39" t="s">
        <v>47</v>
      </c>
      <c r="E89" s="188" t="s">
        <v>76</v>
      </c>
      <c r="F89" s="199">
        <v>0</v>
      </c>
      <c r="G89" s="199">
        <v>0</v>
      </c>
      <c r="H89" s="199">
        <v>0</v>
      </c>
      <c r="I89" s="51"/>
    </row>
    <row r="90" spans="1:9" s="1" customFormat="1" ht="20.100000000000001" customHeight="1">
      <c r="A90" s="286"/>
      <c r="B90" s="363"/>
      <c r="C90" s="364"/>
      <c r="D90" s="39" t="s">
        <v>48</v>
      </c>
      <c r="E90" s="188" t="s">
        <v>76</v>
      </c>
      <c r="F90" s="199">
        <v>0</v>
      </c>
      <c r="G90" s="199">
        <v>0</v>
      </c>
      <c r="H90" s="199">
        <v>0</v>
      </c>
      <c r="I90" s="51"/>
    </row>
    <row r="91" spans="1:9" s="1" customFormat="1" ht="20.100000000000001" customHeight="1">
      <c r="A91" s="286"/>
      <c r="B91" s="365"/>
      <c r="C91" s="366"/>
      <c r="D91" s="29" t="s">
        <v>49</v>
      </c>
      <c r="E91" s="31" t="s">
        <v>76</v>
      </c>
      <c r="F91" s="219">
        <f t="shared" ref="F91:G91" si="2">SUM(F89:F90)</f>
        <v>0</v>
      </c>
      <c r="G91" s="219">
        <f t="shared" si="2"/>
        <v>0</v>
      </c>
      <c r="H91" s="219">
        <v>0</v>
      </c>
      <c r="I91" s="58"/>
    </row>
    <row r="92" spans="1:9" s="1" customFormat="1" ht="20.100000000000001" customHeight="1">
      <c r="A92" s="286"/>
      <c r="B92" s="272" t="s">
        <v>126</v>
      </c>
      <c r="C92" s="273"/>
      <c r="D92" s="39" t="s">
        <v>47</v>
      </c>
      <c r="E92" s="188" t="s">
        <v>66</v>
      </c>
      <c r="F92" s="199">
        <v>0</v>
      </c>
      <c r="G92" s="199">
        <v>0</v>
      </c>
      <c r="H92" s="199">
        <v>0</v>
      </c>
      <c r="I92" s="51"/>
    </row>
    <row r="93" spans="1:9" s="1" customFormat="1" ht="20.100000000000001" customHeight="1">
      <c r="A93" s="286"/>
      <c r="B93" s="363"/>
      <c r="C93" s="364"/>
      <c r="D93" s="39" t="s">
        <v>48</v>
      </c>
      <c r="E93" s="188" t="s">
        <v>66</v>
      </c>
      <c r="F93" s="199">
        <v>0</v>
      </c>
      <c r="G93" s="199">
        <v>0</v>
      </c>
      <c r="H93" s="199">
        <v>0</v>
      </c>
      <c r="I93" s="51"/>
    </row>
    <row r="94" spans="1:9" s="1" customFormat="1" ht="20.100000000000001" customHeight="1">
      <c r="A94" s="271"/>
      <c r="B94" s="365"/>
      <c r="C94" s="366"/>
      <c r="D94" s="29" t="s">
        <v>49</v>
      </c>
      <c r="E94" s="31" t="s">
        <v>66</v>
      </c>
      <c r="F94" s="219">
        <f t="shared" ref="F94:G94" si="3">SUM(F92:F93)</f>
        <v>0</v>
      </c>
      <c r="G94" s="219">
        <f t="shared" si="3"/>
        <v>0</v>
      </c>
      <c r="H94" s="219">
        <v>0</v>
      </c>
      <c r="I94" s="58"/>
    </row>
    <row r="95" spans="1:9" s="1" customFormat="1" ht="20.100000000000001" customHeight="1">
      <c r="A95" s="267"/>
      <c r="B95" s="312" t="s">
        <v>351</v>
      </c>
      <c r="C95" s="312"/>
      <c r="D95" s="312"/>
      <c r="E95" s="312"/>
      <c r="F95" s="312"/>
      <c r="G95" s="312"/>
      <c r="H95" s="312"/>
      <c r="I95" s="313"/>
    </row>
    <row r="96" spans="1:9" s="1" customFormat="1" ht="20.100000000000001" customHeight="1">
      <c r="A96" s="286"/>
      <c r="B96" s="272" t="s">
        <v>127</v>
      </c>
      <c r="C96" s="273"/>
      <c r="D96" s="39" t="s">
        <v>47</v>
      </c>
      <c r="E96" s="188" t="s">
        <v>120</v>
      </c>
      <c r="F96" s="20">
        <v>2672</v>
      </c>
      <c r="G96" s="20">
        <v>2372</v>
      </c>
      <c r="H96" s="20">
        <v>2440</v>
      </c>
      <c r="I96" s="51"/>
    </row>
    <row r="97" spans="1:9" s="1" customFormat="1" ht="20.100000000000001" customHeight="1">
      <c r="A97" s="286"/>
      <c r="B97" s="363"/>
      <c r="C97" s="364"/>
      <c r="D97" s="39" t="s">
        <v>48</v>
      </c>
      <c r="E97" s="188" t="s">
        <v>120</v>
      </c>
      <c r="F97" s="20">
        <v>9632</v>
      </c>
      <c r="G97" s="20">
        <v>9360</v>
      </c>
      <c r="H97" s="20">
        <v>9792</v>
      </c>
      <c r="I97" s="51"/>
    </row>
    <row r="98" spans="1:9" s="1" customFormat="1" ht="20.100000000000001" customHeight="1">
      <c r="A98" s="286"/>
      <c r="B98" s="363"/>
      <c r="C98" s="364"/>
      <c r="D98" s="181" t="s">
        <v>49</v>
      </c>
      <c r="E98" s="242" t="s">
        <v>120</v>
      </c>
      <c r="F98" s="182">
        <f t="shared" ref="F98:G98" si="4">SUM(F96:F97)</f>
        <v>12304</v>
      </c>
      <c r="G98" s="182">
        <f t="shared" si="4"/>
        <v>11732</v>
      </c>
      <c r="H98" s="182">
        <v>12232</v>
      </c>
      <c r="I98" s="183"/>
    </row>
    <row r="99" spans="1:9" s="1" customFormat="1" ht="20.100000000000001" customHeight="1">
      <c r="A99" s="267"/>
      <c r="B99" s="312" t="s">
        <v>340</v>
      </c>
      <c r="C99" s="312"/>
      <c r="D99" s="312"/>
      <c r="E99" s="312"/>
      <c r="F99" s="312"/>
      <c r="G99" s="312"/>
      <c r="H99" s="312"/>
      <c r="I99" s="313"/>
    </row>
    <row r="100" spans="1:9" s="1" customFormat="1" ht="20.100000000000001" customHeight="1">
      <c r="A100" s="286"/>
      <c r="B100" s="369" t="s">
        <v>301</v>
      </c>
      <c r="C100" s="369"/>
      <c r="D100" s="174" t="s">
        <v>51</v>
      </c>
      <c r="E100" s="243" t="s">
        <v>128</v>
      </c>
      <c r="F100" s="184">
        <v>1047</v>
      </c>
      <c r="G100" s="184">
        <v>1073</v>
      </c>
      <c r="H100" s="184">
        <v>1036</v>
      </c>
      <c r="I100" s="185"/>
    </row>
    <row r="101" spans="1:9" s="1" customFormat="1" ht="20.100000000000001" customHeight="1">
      <c r="A101" s="286"/>
      <c r="B101" s="326" t="s">
        <v>478</v>
      </c>
      <c r="C101" s="276"/>
      <c r="D101" s="18" t="s">
        <v>51</v>
      </c>
      <c r="E101" s="21" t="s">
        <v>128</v>
      </c>
      <c r="F101" s="60">
        <v>11</v>
      </c>
      <c r="G101" s="60">
        <v>11</v>
      </c>
      <c r="H101" s="60">
        <v>11</v>
      </c>
      <c r="I101" s="51"/>
    </row>
    <row r="102" spans="1:9" s="1" customFormat="1" ht="20.100000000000001" customHeight="1">
      <c r="A102" s="286"/>
      <c r="B102" s="326" t="s">
        <v>302</v>
      </c>
      <c r="C102" s="276"/>
      <c r="D102" s="18" t="s">
        <v>51</v>
      </c>
      <c r="E102" s="21" t="s">
        <v>128</v>
      </c>
      <c r="F102" s="163">
        <v>11</v>
      </c>
      <c r="G102" s="163">
        <v>11</v>
      </c>
      <c r="H102" s="163">
        <v>11</v>
      </c>
      <c r="I102" s="200" t="s">
        <v>456</v>
      </c>
    </row>
    <row r="103" spans="1:9" s="1" customFormat="1" ht="20.100000000000001" customHeight="1">
      <c r="A103" s="286"/>
      <c r="B103" s="356" t="s">
        <v>422</v>
      </c>
      <c r="C103" s="357"/>
      <c r="D103" s="39" t="s">
        <v>51</v>
      </c>
      <c r="E103" s="188" t="s">
        <v>128</v>
      </c>
      <c r="F103" s="372" t="s">
        <v>148</v>
      </c>
      <c r="G103" s="163">
        <v>1</v>
      </c>
      <c r="H103" s="163">
        <v>1</v>
      </c>
      <c r="I103" s="360" t="s">
        <v>445</v>
      </c>
    </row>
    <row r="104" spans="1:9" s="1" customFormat="1" ht="20.100000000000001" customHeight="1">
      <c r="A104" s="286"/>
      <c r="B104" s="356" t="s">
        <v>395</v>
      </c>
      <c r="C104" s="357"/>
      <c r="D104" s="39" t="s">
        <v>51</v>
      </c>
      <c r="E104" s="188" t="s">
        <v>128</v>
      </c>
      <c r="F104" s="373"/>
      <c r="G104" s="163">
        <v>0</v>
      </c>
      <c r="H104" s="163">
        <v>0</v>
      </c>
      <c r="I104" s="375"/>
    </row>
    <row r="105" spans="1:9" s="1" customFormat="1" ht="20.100000000000001" customHeight="1">
      <c r="A105" s="286"/>
      <c r="B105" s="356" t="s">
        <v>423</v>
      </c>
      <c r="C105" s="357"/>
      <c r="D105" s="39" t="s">
        <v>51</v>
      </c>
      <c r="E105" s="188" t="s">
        <v>128</v>
      </c>
      <c r="F105" s="373"/>
      <c r="G105" s="163">
        <v>0</v>
      </c>
      <c r="H105" s="163">
        <v>2</v>
      </c>
      <c r="I105" s="375"/>
    </row>
    <row r="106" spans="1:9" s="1" customFormat="1" ht="20.100000000000001" customHeight="1">
      <c r="A106" s="173"/>
      <c r="B106" s="221" t="s">
        <v>406</v>
      </c>
      <c r="C106" s="221"/>
      <c r="D106" s="39" t="s">
        <v>51</v>
      </c>
      <c r="E106" s="188" t="s">
        <v>76</v>
      </c>
      <c r="F106" s="374"/>
      <c r="G106" s="163">
        <v>3</v>
      </c>
      <c r="H106" s="163">
        <v>3</v>
      </c>
      <c r="I106" s="376"/>
    </row>
    <row r="107" spans="1:9" ht="20.100000000000001" customHeight="1">
      <c r="A107" s="268"/>
      <c r="B107" s="338" t="s">
        <v>341</v>
      </c>
      <c r="C107" s="338"/>
      <c r="D107" s="370"/>
      <c r="E107" s="370"/>
      <c r="F107" s="370"/>
      <c r="G107" s="370"/>
      <c r="H107" s="370"/>
      <c r="I107" s="371"/>
    </row>
    <row r="108" spans="1:9" ht="20.100000000000001" customHeight="1">
      <c r="A108" s="286"/>
      <c r="B108" s="275" t="s">
        <v>149</v>
      </c>
      <c r="C108" s="276"/>
      <c r="D108" s="18" t="s">
        <v>50</v>
      </c>
      <c r="E108" s="21" t="s">
        <v>4</v>
      </c>
      <c r="F108" s="28">
        <v>1529026050400</v>
      </c>
      <c r="G108" s="28">
        <v>1618593369384</v>
      </c>
      <c r="H108" s="28">
        <v>1463312083741</v>
      </c>
      <c r="I108" s="51"/>
    </row>
    <row r="109" spans="1:9" ht="20.100000000000001" customHeight="1">
      <c r="A109" s="286"/>
      <c r="B109" s="298" t="s">
        <v>150</v>
      </c>
      <c r="C109" s="299"/>
      <c r="D109" s="18" t="s">
        <v>50</v>
      </c>
      <c r="E109" s="21" t="s">
        <v>4</v>
      </c>
      <c r="F109" s="28">
        <v>2064653113931</v>
      </c>
      <c r="G109" s="28">
        <v>2425744834264</v>
      </c>
      <c r="H109" s="28">
        <v>2386921749536</v>
      </c>
      <c r="I109" s="51"/>
    </row>
    <row r="110" spans="1:9" ht="20.100000000000001" customHeight="1">
      <c r="A110" s="271"/>
      <c r="B110" s="298" t="s">
        <v>151</v>
      </c>
      <c r="C110" s="299"/>
      <c r="D110" s="18" t="s">
        <v>50</v>
      </c>
      <c r="E110" s="21" t="s">
        <v>11</v>
      </c>
      <c r="F110" s="28">
        <v>74.06</v>
      </c>
      <c r="G110" s="51">
        <v>67</v>
      </c>
      <c r="H110" s="230">
        <v>61.31</v>
      </c>
      <c r="I110" s="51"/>
    </row>
    <row r="111" spans="1:9" ht="20.100000000000001" customHeight="1">
      <c r="A111" s="254"/>
      <c r="B111" s="338" t="s">
        <v>307</v>
      </c>
      <c r="C111" s="338"/>
      <c r="D111" s="338"/>
      <c r="E111" s="338"/>
      <c r="F111" s="338"/>
      <c r="G111" s="338"/>
      <c r="H111" s="338"/>
      <c r="I111" s="330"/>
    </row>
    <row r="112" spans="1:9" ht="20.100000000000001" customHeight="1">
      <c r="A112" s="297"/>
      <c r="B112" s="367" t="s">
        <v>257</v>
      </c>
      <c r="C112" s="367"/>
      <c r="D112" s="101" t="s">
        <v>51</v>
      </c>
      <c r="E112" s="244" t="s">
        <v>65</v>
      </c>
      <c r="F112" s="43">
        <v>100</v>
      </c>
      <c r="G112" s="43">
        <v>100</v>
      </c>
      <c r="H112" s="43">
        <v>100</v>
      </c>
      <c r="I112" s="51"/>
    </row>
    <row r="113" spans="1:9" ht="20.100000000000001" customHeight="1">
      <c r="A113" s="297"/>
      <c r="B113" s="368" t="s">
        <v>380</v>
      </c>
      <c r="C113" s="368"/>
      <c r="D113" s="40" t="s">
        <v>51</v>
      </c>
      <c r="E113" s="245" t="s">
        <v>76</v>
      </c>
      <c r="F113" s="222" t="s">
        <v>148</v>
      </c>
      <c r="G113" s="42">
        <v>25</v>
      </c>
      <c r="H113" s="42">
        <v>30</v>
      </c>
      <c r="I113" s="246" t="s">
        <v>445</v>
      </c>
    </row>
    <row r="114" spans="1:9" ht="20.100000000000001" customHeight="1">
      <c r="A114" s="297"/>
      <c r="B114" s="368" t="s">
        <v>258</v>
      </c>
      <c r="C114" s="368"/>
      <c r="D114" s="101" t="s">
        <v>51</v>
      </c>
      <c r="E114" s="245" t="s">
        <v>117</v>
      </c>
      <c r="F114" s="102">
        <f>190315000/100000000</f>
        <v>1.9031499999999999</v>
      </c>
      <c r="G114" s="102">
        <v>1.6</v>
      </c>
      <c r="H114" s="102">
        <v>2</v>
      </c>
      <c r="I114" s="154"/>
    </row>
    <row r="115" spans="1:9" ht="20.100000000000001" customHeight="1">
      <c r="A115" s="297"/>
      <c r="B115" s="367" t="s">
        <v>259</v>
      </c>
      <c r="C115" s="367"/>
      <c r="D115" s="101" t="s">
        <v>51</v>
      </c>
      <c r="E115" s="244" t="s">
        <v>66</v>
      </c>
      <c r="F115" s="66">
        <v>145</v>
      </c>
      <c r="G115" s="66">
        <v>205</v>
      </c>
      <c r="H115" s="66">
        <v>217</v>
      </c>
      <c r="I115" s="51"/>
    </row>
    <row r="116" spans="1:9" ht="20.100000000000001" customHeight="1">
      <c r="A116" s="255"/>
      <c r="B116" s="367" t="s">
        <v>260</v>
      </c>
      <c r="C116" s="367"/>
      <c r="D116" s="101" t="s">
        <v>51</v>
      </c>
      <c r="E116" s="244" t="s">
        <v>120</v>
      </c>
      <c r="F116" s="43">
        <v>435</v>
      </c>
      <c r="G116" s="66">
        <v>444</v>
      </c>
      <c r="H116" s="66">
        <v>478</v>
      </c>
      <c r="I116" s="51"/>
    </row>
    <row r="117" spans="1:9" ht="20.100000000000001" customHeight="1">
      <c r="A117" s="254"/>
      <c r="B117" s="338" t="s">
        <v>308</v>
      </c>
      <c r="C117" s="338"/>
      <c r="D117" s="338"/>
      <c r="E117" s="338"/>
      <c r="F117" s="338"/>
      <c r="G117" s="338"/>
      <c r="H117" s="338"/>
      <c r="I117" s="330"/>
    </row>
    <row r="118" spans="1:9" ht="20.100000000000001" customHeight="1">
      <c r="A118" s="255"/>
      <c r="B118" s="327" t="s">
        <v>261</v>
      </c>
      <c r="C118" s="328"/>
      <c r="D118" s="40" t="s">
        <v>51</v>
      </c>
      <c r="E118" s="245" t="s">
        <v>65</v>
      </c>
      <c r="F118" s="103">
        <v>7.5</v>
      </c>
      <c r="G118" s="103">
        <v>7.4</v>
      </c>
      <c r="H118" s="103">
        <v>6.4</v>
      </c>
      <c r="I118" s="51"/>
    </row>
    <row r="119" spans="1:9" ht="20.100000000000001" customHeight="1">
      <c r="A119" s="377"/>
      <c r="B119" s="330" t="s">
        <v>309</v>
      </c>
      <c r="C119" s="330"/>
      <c r="D119" s="331"/>
      <c r="E119" s="331"/>
      <c r="F119" s="331"/>
      <c r="G119" s="331"/>
      <c r="H119" s="331"/>
      <c r="I119" s="331"/>
    </row>
    <row r="120" spans="1:9" ht="20.100000000000001" customHeight="1">
      <c r="A120" s="378"/>
      <c r="B120" s="327" t="s">
        <v>129</v>
      </c>
      <c r="C120" s="328"/>
      <c r="D120" s="40" t="s">
        <v>51</v>
      </c>
      <c r="E120" s="245" t="s">
        <v>76</v>
      </c>
      <c r="F120" s="41">
        <v>0</v>
      </c>
      <c r="G120" s="42">
        <v>0</v>
      </c>
      <c r="H120" s="42">
        <v>0</v>
      </c>
      <c r="I120" s="51"/>
    </row>
    <row r="121" spans="1:9" ht="20.100000000000001" customHeight="1">
      <c r="A121" s="378"/>
      <c r="B121" s="327" t="s">
        <v>484</v>
      </c>
      <c r="C121" s="328"/>
      <c r="D121" s="40" t="s">
        <v>51</v>
      </c>
      <c r="E121" s="245" t="s">
        <v>76</v>
      </c>
      <c r="F121" s="41">
        <v>0</v>
      </c>
      <c r="G121" s="42">
        <v>0</v>
      </c>
      <c r="H121" s="42">
        <v>0</v>
      </c>
      <c r="I121" s="51"/>
    </row>
    <row r="122" spans="1:9" ht="20.100000000000001" customHeight="1">
      <c r="A122" s="378"/>
      <c r="B122" s="327" t="s">
        <v>130</v>
      </c>
      <c r="C122" s="328"/>
      <c r="D122" s="40" t="s">
        <v>51</v>
      </c>
      <c r="E122" s="245" t="s">
        <v>76</v>
      </c>
      <c r="F122" s="41">
        <v>0</v>
      </c>
      <c r="G122" s="42">
        <v>0</v>
      </c>
      <c r="H122" s="42">
        <v>0</v>
      </c>
      <c r="I122" s="51"/>
    </row>
    <row r="123" spans="1:9" ht="20.100000000000001" customHeight="1">
      <c r="A123" s="378"/>
      <c r="B123" s="327" t="s">
        <v>131</v>
      </c>
      <c r="C123" s="328"/>
      <c r="D123" s="40" t="s">
        <v>51</v>
      </c>
      <c r="E123" s="245" t="s">
        <v>76</v>
      </c>
      <c r="F123" s="41">
        <v>0</v>
      </c>
      <c r="G123" s="42">
        <v>0</v>
      </c>
      <c r="H123" s="42">
        <v>0</v>
      </c>
      <c r="I123" s="51"/>
    </row>
    <row r="124" spans="1:9" ht="20.100000000000001" customHeight="1">
      <c r="A124" s="379"/>
      <c r="B124" s="327" t="s">
        <v>479</v>
      </c>
      <c r="C124" s="328"/>
      <c r="D124" s="40" t="s">
        <v>51</v>
      </c>
      <c r="E124" s="245" t="s">
        <v>76</v>
      </c>
      <c r="F124" s="41">
        <v>0</v>
      </c>
      <c r="G124" s="42">
        <v>0</v>
      </c>
      <c r="H124" s="42">
        <v>0</v>
      </c>
      <c r="I124" s="51"/>
    </row>
    <row r="125" spans="1:9" ht="20.100000000000001" customHeight="1">
      <c r="A125" s="377"/>
      <c r="B125" s="338" t="s">
        <v>396</v>
      </c>
      <c r="C125" s="338"/>
      <c r="D125" s="338"/>
      <c r="E125" s="338"/>
      <c r="F125" s="338"/>
      <c r="G125" s="338"/>
      <c r="H125" s="338"/>
      <c r="I125" s="330"/>
    </row>
    <row r="126" spans="1:9" ht="20.100000000000001" customHeight="1">
      <c r="A126" s="385"/>
      <c r="B126" s="339" t="s">
        <v>397</v>
      </c>
      <c r="C126" s="340"/>
      <c r="D126" s="40" t="s">
        <v>51</v>
      </c>
      <c r="E126" s="245" t="s">
        <v>76</v>
      </c>
      <c r="F126" s="383" t="s">
        <v>148</v>
      </c>
      <c r="G126" s="42">
        <v>2</v>
      </c>
      <c r="H126" s="42">
        <v>2</v>
      </c>
      <c r="I126" s="344" t="s">
        <v>445</v>
      </c>
    </row>
    <row r="127" spans="1:9" ht="20.100000000000001" customHeight="1">
      <c r="A127" s="385"/>
      <c r="B127" s="339" t="s">
        <v>426</v>
      </c>
      <c r="C127" s="340"/>
      <c r="D127" s="40" t="s">
        <v>51</v>
      </c>
      <c r="E127" s="245" t="s">
        <v>398</v>
      </c>
      <c r="F127" s="384"/>
      <c r="G127" s="42">
        <v>4</v>
      </c>
      <c r="H127" s="42">
        <v>0</v>
      </c>
      <c r="I127" s="346"/>
    </row>
    <row r="128" spans="1:9" ht="20.100000000000001" customHeight="1">
      <c r="A128" s="385"/>
      <c r="B128" s="298" t="s">
        <v>164</v>
      </c>
      <c r="C128" s="299"/>
      <c r="D128" s="40" t="s">
        <v>51</v>
      </c>
      <c r="E128" s="245" t="s">
        <v>76</v>
      </c>
      <c r="F128" s="41">
        <v>0</v>
      </c>
      <c r="G128" s="42">
        <v>0</v>
      </c>
      <c r="H128" s="42">
        <v>0</v>
      </c>
      <c r="I128" s="55"/>
    </row>
    <row r="129" spans="1:9" ht="20.100000000000001" customHeight="1">
      <c r="A129" s="385"/>
      <c r="B129" s="327" t="s">
        <v>132</v>
      </c>
      <c r="C129" s="328"/>
      <c r="D129" s="40" t="s">
        <v>51</v>
      </c>
      <c r="E129" s="245" t="s">
        <v>76</v>
      </c>
      <c r="F129" s="41">
        <v>0</v>
      </c>
      <c r="G129" s="42">
        <v>0</v>
      </c>
      <c r="H129" s="42">
        <v>0</v>
      </c>
      <c r="I129" s="51"/>
    </row>
    <row r="130" spans="1:9" ht="20.100000000000001" customHeight="1">
      <c r="A130" s="385"/>
      <c r="B130" s="327" t="s">
        <v>133</v>
      </c>
      <c r="C130" s="328"/>
      <c r="D130" s="40" t="s">
        <v>51</v>
      </c>
      <c r="E130" s="245" t="s">
        <v>76</v>
      </c>
      <c r="F130" s="41">
        <v>0</v>
      </c>
      <c r="G130" s="42">
        <v>0</v>
      </c>
      <c r="H130" s="42">
        <v>0</v>
      </c>
      <c r="I130" s="51"/>
    </row>
    <row r="131" spans="1:9" ht="20.100000000000001" customHeight="1">
      <c r="A131" s="386"/>
      <c r="B131" s="327" t="s">
        <v>134</v>
      </c>
      <c r="C131" s="328"/>
      <c r="D131" s="40" t="s">
        <v>51</v>
      </c>
      <c r="E131" s="245" t="s">
        <v>76</v>
      </c>
      <c r="F131" s="41">
        <v>0</v>
      </c>
      <c r="G131" s="42">
        <v>0</v>
      </c>
      <c r="H131" s="42">
        <v>0</v>
      </c>
      <c r="I131" s="51"/>
    </row>
    <row r="132" spans="1:9" ht="20.100000000000001" customHeight="1">
      <c r="A132" s="377"/>
      <c r="B132" s="338" t="s">
        <v>310</v>
      </c>
      <c r="C132" s="338"/>
      <c r="D132" s="338"/>
      <c r="E132" s="338"/>
      <c r="F132" s="338"/>
      <c r="G132" s="338"/>
      <c r="H132" s="338"/>
      <c r="I132" s="330"/>
    </row>
    <row r="133" spans="1:9" ht="20.100000000000001" customHeight="1">
      <c r="A133" s="385"/>
      <c r="B133" s="327" t="s">
        <v>135</v>
      </c>
      <c r="C133" s="328"/>
      <c r="D133" s="40" t="s">
        <v>51</v>
      </c>
      <c r="E133" s="245" t="s">
        <v>76</v>
      </c>
      <c r="F133" s="41">
        <v>0</v>
      </c>
      <c r="G133" s="42">
        <v>0</v>
      </c>
      <c r="H133" s="42">
        <v>0</v>
      </c>
      <c r="I133" s="51"/>
    </row>
    <row r="134" spans="1:9" ht="20.100000000000001" customHeight="1">
      <c r="A134" s="385"/>
      <c r="B134" s="327" t="s">
        <v>136</v>
      </c>
      <c r="C134" s="328"/>
      <c r="D134" s="40" t="s">
        <v>51</v>
      </c>
      <c r="E134" s="245" t="s">
        <v>121</v>
      </c>
      <c r="F134" s="41">
        <v>0</v>
      </c>
      <c r="G134" s="42">
        <v>0</v>
      </c>
      <c r="H134" s="42">
        <v>0</v>
      </c>
      <c r="I134" s="51"/>
    </row>
    <row r="135" spans="1:9" ht="20.100000000000001" customHeight="1">
      <c r="A135" s="386"/>
      <c r="B135" s="327" t="s">
        <v>137</v>
      </c>
      <c r="C135" s="328"/>
      <c r="D135" s="40" t="s">
        <v>51</v>
      </c>
      <c r="E135" s="245" t="s">
        <v>76</v>
      </c>
      <c r="F135" s="41">
        <v>0</v>
      </c>
      <c r="G135" s="42">
        <v>0</v>
      </c>
      <c r="H135" s="42">
        <v>0</v>
      </c>
      <c r="I135" s="51"/>
    </row>
    <row r="136" spans="1:9" ht="20.100000000000001" customHeight="1">
      <c r="A136" s="180"/>
      <c r="B136" s="338" t="s">
        <v>399</v>
      </c>
      <c r="C136" s="338"/>
      <c r="D136" s="338"/>
      <c r="E136" s="338"/>
      <c r="F136" s="338"/>
      <c r="G136" s="338"/>
      <c r="H136" s="338"/>
      <c r="I136" s="330"/>
    </row>
    <row r="137" spans="1:9" ht="20.100000000000001" customHeight="1">
      <c r="A137" s="177"/>
      <c r="B137" s="329" t="s">
        <v>386</v>
      </c>
      <c r="C137" s="329"/>
      <c r="D137" s="40" t="s">
        <v>51</v>
      </c>
      <c r="E137" s="245" t="s">
        <v>76</v>
      </c>
      <c r="F137" s="341" t="s">
        <v>148</v>
      </c>
      <c r="G137" s="42">
        <v>40</v>
      </c>
      <c r="H137" s="42">
        <v>31</v>
      </c>
      <c r="I137" s="344" t="s">
        <v>445</v>
      </c>
    </row>
    <row r="138" spans="1:9" ht="20.100000000000001" customHeight="1">
      <c r="A138" s="177"/>
      <c r="B138" s="329" t="s">
        <v>391</v>
      </c>
      <c r="C138" s="329"/>
      <c r="D138" s="40" t="s">
        <v>51</v>
      </c>
      <c r="E138" s="245" t="s">
        <v>76</v>
      </c>
      <c r="F138" s="343"/>
      <c r="G138" s="42">
        <v>50</v>
      </c>
      <c r="H138" s="42">
        <v>43</v>
      </c>
      <c r="I138" s="345"/>
    </row>
    <row r="139" spans="1:9" ht="20.100000000000001" customHeight="1">
      <c r="A139" s="177"/>
      <c r="B139" s="329" t="s">
        <v>387</v>
      </c>
      <c r="C139" s="329"/>
      <c r="D139" s="40" t="s">
        <v>51</v>
      </c>
      <c r="E139" s="245" t="s">
        <v>76</v>
      </c>
      <c r="F139" s="343"/>
      <c r="G139" s="42">
        <v>824</v>
      </c>
      <c r="H139" s="42">
        <v>882</v>
      </c>
      <c r="I139" s="345"/>
    </row>
    <row r="140" spans="1:9" ht="20.100000000000001" customHeight="1">
      <c r="A140" s="177"/>
      <c r="B140" s="339" t="s">
        <v>388</v>
      </c>
      <c r="C140" s="340"/>
      <c r="D140" s="40" t="s">
        <v>51</v>
      </c>
      <c r="E140" s="245" t="s">
        <v>76</v>
      </c>
      <c r="F140" s="342"/>
      <c r="G140" s="42">
        <v>4</v>
      </c>
      <c r="H140" s="42">
        <v>43</v>
      </c>
      <c r="I140" s="346"/>
    </row>
    <row r="141" spans="1:9" ht="20.100000000000001" customHeight="1">
      <c r="A141" s="176"/>
      <c r="B141" s="338" t="s">
        <v>400</v>
      </c>
      <c r="C141" s="338"/>
      <c r="D141" s="338"/>
      <c r="E141" s="338"/>
      <c r="F141" s="338"/>
      <c r="G141" s="338"/>
      <c r="H141" s="338"/>
      <c r="I141" s="330"/>
    </row>
    <row r="142" spans="1:9" ht="20.100000000000001" customHeight="1">
      <c r="A142" s="180"/>
      <c r="B142" s="329" t="s">
        <v>389</v>
      </c>
      <c r="C142" s="329"/>
      <c r="D142" s="40" t="s">
        <v>51</v>
      </c>
      <c r="E142" s="245" t="s">
        <v>76</v>
      </c>
      <c r="F142" s="341" t="s">
        <v>148</v>
      </c>
      <c r="G142" s="42">
        <v>2</v>
      </c>
      <c r="H142" s="42">
        <v>2</v>
      </c>
      <c r="I142" s="344" t="s">
        <v>445</v>
      </c>
    </row>
    <row r="143" spans="1:9" ht="20.100000000000001" customHeight="1">
      <c r="A143" s="180"/>
      <c r="B143" s="329" t="s">
        <v>390</v>
      </c>
      <c r="C143" s="329"/>
      <c r="D143" s="40" t="s">
        <v>51</v>
      </c>
      <c r="E143" s="245" t="s">
        <v>76</v>
      </c>
      <c r="F143" s="342"/>
      <c r="G143" s="42">
        <v>12</v>
      </c>
      <c r="H143" s="42">
        <v>12</v>
      </c>
      <c r="I143" s="346"/>
    </row>
    <row r="144" spans="1:9" ht="20.100000000000001" customHeight="1">
      <c r="A144" s="176"/>
      <c r="B144" s="338" t="s">
        <v>401</v>
      </c>
      <c r="C144" s="338"/>
      <c r="D144" s="338"/>
      <c r="E144" s="338"/>
      <c r="F144" s="338"/>
      <c r="G144" s="338"/>
      <c r="H144" s="338"/>
      <c r="I144" s="330"/>
    </row>
    <row r="145" spans="1:9" ht="20.100000000000001" customHeight="1">
      <c r="A145" s="180"/>
      <c r="B145" s="329" t="s">
        <v>392</v>
      </c>
      <c r="C145" s="329"/>
      <c r="D145" s="40" t="s">
        <v>51</v>
      </c>
      <c r="E145" s="245" t="s">
        <v>76</v>
      </c>
      <c r="F145" s="341" t="s">
        <v>148</v>
      </c>
      <c r="G145" s="42">
        <v>5</v>
      </c>
      <c r="H145" s="42">
        <v>7</v>
      </c>
      <c r="I145" s="344" t="s">
        <v>457</v>
      </c>
    </row>
    <row r="146" spans="1:9" ht="20.100000000000001" customHeight="1">
      <c r="A146" s="180"/>
      <c r="B146" s="329" t="s">
        <v>393</v>
      </c>
      <c r="C146" s="329"/>
      <c r="D146" s="40" t="s">
        <v>51</v>
      </c>
      <c r="E146" s="245" t="s">
        <v>76</v>
      </c>
      <c r="F146" s="342"/>
      <c r="G146" s="42">
        <v>1</v>
      </c>
      <c r="H146" s="42">
        <v>1</v>
      </c>
      <c r="I146" s="346"/>
    </row>
    <row r="147" spans="1:9" ht="20.100000000000001" customHeight="1">
      <c r="A147" s="254"/>
      <c r="B147" s="330" t="s">
        <v>402</v>
      </c>
      <c r="C147" s="330"/>
      <c r="D147" s="331"/>
      <c r="E147" s="331"/>
      <c r="F147" s="331"/>
      <c r="G147" s="331"/>
      <c r="H147" s="331"/>
      <c r="I147" s="331"/>
    </row>
    <row r="148" spans="1:9" ht="20.100000000000001" customHeight="1">
      <c r="A148" s="297"/>
      <c r="B148" s="332" t="s">
        <v>183</v>
      </c>
      <c r="C148" s="168" t="s">
        <v>187</v>
      </c>
      <c r="D148" s="40" t="s">
        <v>51</v>
      </c>
      <c r="E148" s="245" t="s">
        <v>76</v>
      </c>
      <c r="F148" s="66">
        <v>0</v>
      </c>
      <c r="G148" s="66">
        <v>0</v>
      </c>
      <c r="H148" s="66">
        <v>0</v>
      </c>
      <c r="I148" s="335" t="s">
        <v>379</v>
      </c>
    </row>
    <row r="149" spans="1:9" ht="20.100000000000001" customHeight="1">
      <c r="A149" s="297"/>
      <c r="B149" s="333"/>
      <c r="C149" s="168" t="s">
        <v>184</v>
      </c>
      <c r="D149" s="40" t="s">
        <v>51</v>
      </c>
      <c r="E149" s="245" t="s">
        <v>76</v>
      </c>
      <c r="F149" s="66">
        <v>0</v>
      </c>
      <c r="G149" s="66">
        <v>0</v>
      </c>
      <c r="H149" s="66">
        <v>0</v>
      </c>
      <c r="I149" s="336"/>
    </row>
    <row r="150" spans="1:9" ht="20.100000000000001" customHeight="1">
      <c r="A150" s="297"/>
      <c r="B150" s="333"/>
      <c r="C150" s="168" t="s">
        <v>188</v>
      </c>
      <c r="D150" s="40" t="s">
        <v>51</v>
      </c>
      <c r="E150" s="245" t="s">
        <v>76</v>
      </c>
      <c r="F150" s="66">
        <v>0</v>
      </c>
      <c r="G150" s="66">
        <v>0</v>
      </c>
      <c r="H150" s="66">
        <v>0</v>
      </c>
      <c r="I150" s="336"/>
    </row>
    <row r="151" spans="1:9" ht="20.100000000000001" customHeight="1">
      <c r="A151" s="297"/>
      <c r="B151" s="334"/>
      <c r="C151" s="168" t="s">
        <v>185</v>
      </c>
      <c r="D151" s="40" t="s">
        <v>51</v>
      </c>
      <c r="E151" s="245" t="s">
        <v>76</v>
      </c>
      <c r="F151" s="66">
        <v>0</v>
      </c>
      <c r="G151" s="66">
        <v>0</v>
      </c>
      <c r="H151" s="66">
        <v>0</v>
      </c>
      <c r="I151" s="336"/>
    </row>
    <row r="152" spans="1:9" ht="20.100000000000001" customHeight="1">
      <c r="A152" s="297"/>
      <c r="B152" s="332" t="s">
        <v>186</v>
      </c>
      <c r="C152" s="168" t="s">
        <v>187</v>
      </c>
      <c r="D152" s="40" t="s">
        <v>51</v>
      </c>
      <c r="E152" s="245" t="s">
        <v>76</v>
      </c>
      <c r="F152" s="66">
        <v>0</v>
      </c>
      <c r="G152" s="66">
        <v>0</v>
      </c>
      <c r="H152" s="66">
        <v>0</v>
      </c>
      <c r="I152" s="336"/>
    </row>
    <row r="153" spans="1:9" ht="20.100000000000001" customHeight="1">
      <c r="A153" s="297"/>
      <c r="B153" s="333"/>
      <c r="C153" s="168" t="s">
        <v>184</v>
      </c>
      <c r="D153" s="40" t="s">
        <v>51</v>
      </c>
      <c r="E153" s="245" t="s">
        <v>76</v>
      </c>
      <c r="F153" s="66">
        <v>0</v>
      </c>
      <c r="G153" s="66">
        <v>0</v>
      </c>
      <c r="H153" s="66">
        <v>0</v>
      </c>
      <c r="I153" s="336"/>
    </row>
    <row r="154" spans="1:9" ht="20.100000000000001" customHeight="1">
      <c r="A154" s="297"/>
      <c r="B154" s="333"/>
      <c r="C154" s="168" t="s">
        <v>188</v>
      </c>
      <c r="D154" s="40" t="s">
        <v>51</v>
      </c>
      <c r="E154" s="245" t="s">
        <v>76</v>
      </c>
      <c r="F154" s="66">
        <v>1</v>
      </c>
      <c r="G154" s="66">
        <v>1</v>
      </c>
      <c r="H154" s="66">
        <v>0</v>
      </c>
      <c r="I154" s="336"/>
    </row>
    <row r="155" spans="1:9" ht="20.100000000000001" customHeight="1">
      <c r="A155" s="255"/>
      <c r="B155" s="334"/>
      <c r="C155" s="168" t="s">
        <v>185</v>
      </c>
      <c r="D155" s="40" t="s">
        <v>51</v>
      </c>
      <c r="E155" s="245" t="s">
        <v>76</v>
      </c>
      <c r="F155" s="66">
        <v>1</v>
      </c>
      <c r="G155" s="66">
        <v>1</v>
      </c>
      <c r="H155" s="66">
        <v>0</v>
      </c>
      <c r="I155" s="337"/>
    </row>
    <row r="156" spans="1:9" ht="20.100000000000001" customHeight="1">
      <c r="A156" s="175"/>
      <c r="B156" s="338" t="s">
        <v>421</v>
      </c>
      <c r="C156" s="338"/>
      <c r="D156" s="338"/>
      <c r="E156" s="338"/>
      <c r="F156" s="338"/>
      <c r="G156" s="338"/>
      <c r="H156" s="338"/>
      <c r="I156" s="330"/>
    </row>
    <row r="157" spans="1:9" ht="20.100000000000001" customHeight="1">
      <c r="A157" s="201"/>
      <c r="B157" s="327" t="s">
        <v>408</v>
      </c>
      <c r="C157" s="328"/>
      <c r="D157" s="39" t="s">
        <v>51</v>
      </c>
      <c r="E157" s="245" t="s">
        <v>76</v>
      </c>
      <c r="F157" s="380" t="s">
        <v>148</v>
      </c>
      <c r="G157" s="41">
        <v>0</v>
      </c>
      <c r="H157" s="41">
        <v>0</v>
      </c>
      <c r="I157" s="344" t="s">
        <v>445</v>
      </c>
    </row>
    <row r="158" spans="1:9">
      <c r="A158" s="186"/>
      <c r="B158" s="327" t="s">
        <v>403</v>
      </c>
      <c r="C158" s="328"/>
      <c r="D158" s="39" t="s">
        <v>51</v>
      </c>
      <c r="E158" s="245" t="s">
        <v>76</v>
      </c>
      <c r="F158" s="381"/>
      <c r="G158" s="41">
        <v>2</v>
      </c>
      <c r="H158" s="41">
        <v>2</v>
      </c>
      <c r="I158" s="345"/>
    </row>
    <row r="159" spans="1:9">
      <c r="A159" s="187"/>
      <c r="B159" s="327" t="s">
        <v>404</v>
      </c>
      <c r="C159" s="328"/>
      <c r="D159" s="39" t="s">
        <v>51</v>
      </c>
      <c r="E159" s="245" t="s">
        <v>76</v>
      </c>
      <c r="F159" s="382"/>
      <c r="G159" s="41">
        <v>2</v>
      </c>
      <c r="H159" s="41">
        <v>2</v>
      </c>
      <c r="I159" s="346"/>
    </row>
  </sheetData>
  <sheetProtection algorithmName="SHA-512" hashValue="ZlG1k9xt166QtWklBu8uuwCCikg4j+0398yvW7pSKfGl8l/9KDIW2c0q4gb7kwx7plsWKTyWnlIMGnCBI0m6Bg==" saltValue="urHgsgo8DOg2nFtkBhmqzg==" spinCount="100000" sheet="1" objects="1" scenarios="1"/>
  <mergeCells count="142">
    <mergeCell ref="F157:F159"/>
    <mergeCell ref="I157:I159"/>
    <mergeCell ref="F126:F127"/>
    <mergeCell ref="I126:I127"/>
    <mergeCell ref="A125:A131"/>
    <mergeCell ref="B125:I125"/>
    <mergeCell ref="B128:C128"/>
    <mergeCell ref="B129:C129"/>
    <mergeCell ref="B130:C130"/>
    <mergeCell ref="B131:C131"/>
    <mergeCell ref="B126:C126"/>
    <mergeCell ref="B127:C127"/>
    <mergeCell ref="B156:I156"/>
    <mergeCell ref="B158:C158"/>
    <mergeCell ref="B159:C159"/>
    <mergeCell ref="B138:C138"/>
    <mergeCell ref="B144:I144"/>
    <mergeCell ref="B145:C145"/>
    <mergeCell ref="B146:C146"/>
    <mergeCell ref="B157:C157"/>
    <mergeCell ref="A132:A135"/>
    <mergeCell ref="B132:I132"/>
    <mergeCell ref="B133:C133"/>
    <mergeCell ref="B134:C134"/>
    <mergeCell ref="A117:A118"/>
    <mergeCell ref="B117:I117"/>
    <mergeCell ref="B118:C118"/>
    <mergeCell ref="A119:A124"/>
    <mergeCell ref="B119:I119"/>
    <mergeCell ref="B120:C120"/>
    <mergeCell ref="B121:C121"/>
    <mergeCell ref="B122:C122"/>
    <mergeCell ref="B123:C123"/>
    <mergeCell ref="B124:C124"/>
    <mergeCell ref="A111:A116"/>
    <mergeCell ref="B111:I111"/>
    <mergeCell ref="B112:C112"/>
    <mergeCell ref="B114:C114"/>
    <mergeCell ref="B115:C115"/>
    <mergeCell ref="B116:C116"/>
    <mergeCell ref="B99:I99"/>
    <mergeCell ref="B100:C100"/>
    <mergeCell ref="B101:C101"/>
    <mergeCell ref="B102:C102"/>
    <mergeCell ref="A107:A110"/>
    <mergeCell ref="B107:I107"/>
    <mergeCell ref="B108:C108"/>
    <mergeCell ref="B109:C109"/>
    <mergeCell ref="B110:C110"/>
    <mergeCell ref="B113:C113"/>
    <mergeCell ref="A99:A105"/>
    <mergeCell ref="B103:C103"/>
    <mergeCell ref="B104:C104"/>
    <mergeCell ref="B105:C105"/>
    <mergeCell ref="F103:F106"/>
    <mergeCell ref="I103:I106"/>
    <mergeCell ref="A95:A98"/>
    <mergeCell ref="B95:I95"/>
    <mergeCell ref="B96:C98"/>
    <mergeCell ref="C75:C76"/>
    <mergeCell ref="C77:C78"/>
    <mergeCell ref="B79:C80"/>
    <mergeCell ref="A81:A87"/>
    <mergeCell ref="B81:I81"/>
    <mergeCell ref="B82:C84"/>
    <mergeCell ref="B85:C87"/>
    <mergeCell ref="A67:A80"/>
    <mergeCell ref="B68:C70"/>
    <mergeCell ref="B71:B74"/>
    <mergeCell ref="C71:C72"/>
    <mergeCell ref="C73:C74"/>
    <mergeCell ref="B75:B78"/>
    <mergeCell ref="A88:A94"/>
    <mergeCell ref="B88:I88"/>
    <mergeCell ref="B89:C91"/>
    <mergeCell ref="B92:C94"/>
    <mergeCell ref="I79:I80"/>
    <mergeCell ref="B46:C46"/>
    <mergeCell ref="A50:A52"/>
    <mergeCell ref="B50:G50"/>
    <mergeCell ref="B51:C51"/>
    <mergeCell ref="B52:C52"/>
    <mergeCell ref="A53:A66"/>
    <mergeCell ref="B53:I53"/>
    <mergeCell ref="B54:C56"/>
    <mergeCell ref="B57:B60"/>
    <mergeCell ref="C57:C58"/>
    <mergeCell ref="C59:C60"/>
    <mergeCell ref="B61:B64"/>
    <mergeCell ref="C61:C62"/>
    <mergeCell ref="C63:C64"/>
    <mergeCell ref="B65:C66"/>
    <mergeCell ref="B47:G47"/>
    <mergeCell ref="B48:C48"/>
    <mergeCell ref="I65:I66"/>
    <mergeCell ref="B49:C49"/>
    <mergeCell ref="A47:A49"/>
    <mergeCell ref="A1:I1"/>
    <mergeCell ref="A2:C2"/>
    <mergeCell ref="A3:A18"/>
    <mergeCell ref="B3:I3"/>
    <mergeCell ref="B4:B5"/>
    <mergeCell ref="B6:B8"/>
    <mergeCell ref="B9:B12"/>
    <mergeCell ref="B13:B14"/>
    <mergeCell ref="B15:B16"/>
    <mergeCell ref="B17:B18"/>
    <mergeCell ref="A19:A31"/>
    <mergeCell ref="B19:I19"/>
    <mergeCell ref="B20:B25"/>
    <mergeCell ref="B26:B31"/>
    <mergeCell ref="A32:A33"/>
    <mergeCell ref="B32:I32"/>
    <mergeCell ref="B33:C33"/>
    <mergeCell ref="A43:A45"/>
    <mergeCell ref="B43:I43"/>
    <mergeCell ref="B44:B45"/>
    <mergeCell ref="A34:A37"/>
    <mergeCell ref="B35:B36"/>
    <mergeCell ref="B37:C37"/>
    <mergeCell ref="A38:A42"/>
    <mergeCell ref="B39:B40"/>
    <mergeCell ref="B41:B42"/>
    <mergeCell ref="B135:C135"/>
    <mergeCell ref="B143:C143"/>
    <mergeCell ref="A147:A155"/>
    <mergeCell ref="B147:I147"/>
    <mergeCell ref="B148:B151"/>
    <mergeCell ref="I148:I155"/>
    <mergeCell ref="B152:B155"/>
    <mergeCell ref="B136:I136"/>
    <mergeCell ref="B137:C137"/>
    <mergeCell ref="B139:C139"/>
    <mergeCell ref="B140:C140"/>
    <mergeCell ref="B141:I141"/>
    <mergeCell ref="B142:C142"/>
    <mergeCell ref="F142:F143"/>
    <mergeCell ref="F145:F146"/>
    <mergeCell ref="F137:F140"/>
    <mergeCell ref="I137:I140"/>
    <mergeCell ref="I142:I143"/>
    <mergeCell ref="I145:I146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3051-6563-49ED-B9E4-4F1E946160D7}">
  <sheetPr>
    <tabColor theme="4" tint="0.79998168889431442"/>
  </sheetPr>
  <dimension ref="A1:I80"/>
  <sheetViews>
    <sheetView showGridLines="0" zoomScale="85" zoomScaleNormal="85" workbookViewId="0">
      <pane xSplit="1" ySplit="2" topLeftCell="B3" activePane="bottomRight" state="frozen"/>
      <selection activeCell="B3" sqref="B3:K3"/>
      <selection pane="topRight" activeCell="B3" sqref="B3:K3"/>
      <selection pane="bottomLeft" activeCell="B3" sqref="B3:K3"/>
      <selection pane="bottomRight" activeCell="B70" sqref="B70:C70"/>
    </sheetView>
  </sheetViews>
  <sheetFormatPr defaultRowHeight="16.5"/>
  <cols>
    <col min="1" max="1" width="2.625" customWidth="1"/>
    <col min="2" max="3" width="50.625" customWidth="1"/>
    <col min="4" max="5" width="15.625" customWidth="1"/>
    <col min="6" max="8" width="20.625" customWidth="1"/>
    <col min="9" max="9" width="75.625" customWidth="1"/>
  </cols>
  <sheetData>
    <row r="1" spans="1:9" ht="30" customHeight="1">
      <c r="A1" s="351" t="s">
        <v>60</v>
      </c>
      <c r="B1" s="351"/>
      <c r="C1" s="351"/>
      <c r="D1" s="351"/>
      <c r="E1" s="351"/>
      <c r="F1" s="351"/>
      <c r="G1" s="351"/>
      <c r="H1" s="351"/>
      <c r="I1" s="351"/>
    </row>
    <row r="2" spans="1:9" s="1" customFormat="1" ht="30" customHeight="1">
      <c r="A2" s="393" t="s">
        <v>24</v>
      </c>
      <c r="B2" s="296"/>
      <c r="C2" s="260"/>
      <c r="D2" s="16" t="s">
        <v>46</v>
      </c>
      <c r="E2" s="16" t="s">
        <v>0</v>
      </c>
      <c r="F2" s="16" t="s">
        <v>101</v>
      </c>
      <c r="G2" s="16" t="s">
        <v>102</v>
      </c>
      <c r="H2" s="16" t="s">
        <v>375</v>
      </c>
      <c r="I2" s="38" t="s">
        <v>170</v>
      </c>
    </row>
    <row r="3" spans="1:9" s="1" customFormat="1" ht="20.100000000000001" customHeight="1">
      <c r="A3" s="394"/>
      <c r="B3" s="338" t="s">
        <v>359</v>
      </c>
      <c r="C3" s="338"/>
      <c r="D3" s="312"/>
      <c r="E3" s="312"/>
      <c r="F3" s="312"/>
      <c r="G3" s="312"/>
      <c r="H3" s="312"/>
      <c r="I3" s="313"/>
    </row>
    <row r="4" spans="1:9" ht="20.100000000000001" customHeight="1">
      <c r="A4" s="395"/>
      <c r="B4" s="326" t="s">
        <v>6</v>
      </c>
      <c r="C4" s="276"/>
      <c r="D4" s="18" t="s">
        <v>51</v>
      </c>
      <c r="E4" s="18" t="s">
        <v>1</v>
      </c>
      <c r="F4" s="92">
        <v>7</v>
      </c>
      <c r="G4" s="92">
        <v>7</v>
      </c>
      <c r="H4" s="92">
        <v>7</v>
      </c>
      <c r="I4" s="26"/>
    </row>
    <row r="5" spans="1:9" ht="20.100000000000001" customHeight="1">
      <c r="A5" s="395"/>
      <c r="B5" s="276" t="s">
        <v>485</v>
      </c>
      <c r="C5" s="25" t="s">
        <v>205</v>
      </c>
      <c r="D5" s="18" t="s">
        <v>51</v>
      </c>
      <c r="E5" s="18" t="s">
        <v>66</v>
      </c>
      <c r="F5" s="88">
        <v>4</v>
      </c>
      <c r="G5" s="88">
        <v>4</v>
      </c>
      <c r="H5" s="88">
        <v>4</v>
      </c>
      <c r="I5" s="26"/>
    </row>
    <row r="6" spans="1:9" ht="20.100000000000001" customHeight="1">
      <c r="A6" s="395"/>
      <c r="B6" s="276"/>
      <c r="C6" s="25" t="s">
        <v>206</v>
      </c>
      <c r="D6" s="18" t="s">
        <v>51</v>
      </c>
      <c r="E6" s="18" t="s">
        <v>65</v>
      </c>
      <c r="F6" s="94">
        <v>57.1</v>
      </c>
      <c r="G6" s="94">
        <v>57.1</v>
      </c>
      <c r="H6" s="94">
        <v>57</v>
      </c>
      <c r="I6" s="26"/>
    </row>
    <row r="7" spans="1:9" ht="20.100000000000001" customHeight="1">
      <c r="A7" s="395"/>
      <c r="B7" s="326" t="s">
        <v>7</v>
      </c>
      <c r="C7" s="276"/>
      <c r="D7" s="18" t="s">
        <v>51</v>
      </c>
      <c r="E7" s="18" t="s">
        <v>8</v>
      </c>
      <c r="F7" s="95">
        <v>6.43</v>
      </c>
      <c r="G7" s="95">
        <v>7.43</v>
      </c>
      <c r="H7" s="95">
        <v>8.43</v>
      </c>
      <c r="I7" s="26"/>
    </row>
    <row r="8" spans="1:9" ht="20.100000000000001" customHeight="1">
      <c r="A8" s="395"/>
      <c r="B8" s="287" t="s">
        <v>207</v>
      </c>
      <c r="C8" s="25" t="s">
        <v>205</v>
      </c>
      <c r="D8" s="18" t="s">
        <v>51</v>
      </c>
      <c r="E8" s="18" t="s">
        <v>66</v>
      </c>
      <c r="F8" s="94">
        <v>1</v>
      </c>
      <c r="G8" s="94">
        <v>1</v>
      </c>
      <c r="H8" s="94">
        <v>1</v>
      </c>
      <c r="I8" s="26"/>
    </row>
    <row r="9" spans="1:9" ht="20.100000000000001" customHeight="1">
      <c r="A9" s="395"/>
      <c r="B9" s="289"/>
      <c r="C9" s="25" t="s">
        <v>206</v>
      </c>
      <c r="D9" s="18" t="s">
        <v>51</v>
      </c>
      <c r="E9" s="18" t="s">
        <v>65</v>
      </c>
      <c r="F9" s="94">
        <v>14.3</v>
      </c>
      <c r="G9" s="94">
        <v>14.3</v>
      </c>
      <c r="H9" s="94">
        <v>14.3</v>
      </c>
      <c r="I9" s="26"/>
    </row>
    <row r="10" spans="1:9" ht="20.100000000000001" customHeight="1">
      <c r="A10" s="395"/>
      <c r="B10" s="326" t="s">
        <v>138</v>
      </c>
      <c r="C10" s="276"/>
      <c r="D10" s="18" t="s">
        <v>51</v>
      </c>
      <c r="E10" s="18" t="s">
        <v>66</v>
      </c>
      <c r="F10" s="60">
        <v>1</v>
      </c>
      <c r="G10" s="60">
        <v>1</v>
      </c>
      <c r="H10" s="163">
        <v>1</v>
      </c>
      <c r="I10" s="179"/>
    </row>
    <row r="11" spans="1:9" ht="20.100000000000001" customHeight="1">
      <c r="A11" s="395"/>
      <c r="B11" s="356" t="s">
        <v>458</v>
      </c>
      <c r="C11" s="357"/>
      <c r="D11" s="39" t="s">
        <v>51</v>
      </c>
      <c r="E11" s="39" t="s">
        <v>66</v>
      </c>
      <c r="F11" s="163">
        <v>3</v>
      </c>
      <c r="G11" s="163">
        <v>3</v>
      </c>
      <c r="H11" s="163">
        <v>3</v>
      </c>
      <c r="I11" s="200" t="s">
        <v>462</v>
      </c>
    </row>
    <row r="12" spans="1:9" ht="20.100000000000001" customHeight="1">
      <c r="A12" s="395"/>
      <c r="B12" s="356" t="s">
        <v>139</v>
      </c>
      <c r="C12" s="357"/>
      <c r="D12" s="39" t="s">
        <v>51</v>
      </c>
      <c r="E12" s="39" t="s">
        <v>66</v>
      </c>
      <c r="F12" s="163">
        <v>2</v>
      </c>
      <c r="G12" s="163">
        <v>2</v>
      </c>
      <c r="H12" s="163">
        <v>2</v>
      </c>
      <c r="I12" s="191" t="s">
        <v>463</v>
      </c>
    </row>
    <row r="13" spans="1:9" ht="20.100000000000001" customHeight="1">
      <c r="A13" s="178"/>
      <c r="B13" s="356" t="s">
        <v>459</v>
      </c>
      <c r="C13" s="357"/>
      <c r="D13" s="39" t="s">
        <v>51</v>
      </c>
      <c r="E13" s="39" t="s">
        <v>66</v>
      </c>
      <c r="F13" s="163">
        <v>3</v>
      </c>
      <c r="G13" s="163">
        <v>3</v>
      </c>
      <c r="H13" s="163">
        <v>3</v>
      </c>
      <c r="I13" s="191" t="s">
        <v>464</v>
      </c>
    </row>
    <row r="14" spans="1:9" s="1" customFormat="1" ht="20.100000000000001" customHeight="1">
      <c r="A14" s="396"/>
      <c r="B14" s="338" t="s">
        <v>358</v>
      </c>
      <c r="C14" s="338"/>
      <c r="D14" s="398"/>
      <c r="E14" s="398"/>
      <c r="F14" s="398"/>
      <c r="G14" s="398"/>
      <c r="H14" s="398"/>
      <c r="I14" s="399"/>
    </row>
    <row r="15" spans="1:9" ht="20.100000000000001" customHeight="1">
      <c r="A15" s="395"/>
      <c r="B15" s="283" t="s">
        <v>192</v>
      </c>
      <c r="C15" s="25" t="s">
        <v>190</v>
      </c>
      <c r="D15" s="18" t="s">
        <v>51</v>
      </c>
      <c r="E15" s="18" t="s">
        <v>1</v>
      </c>
      <c r="F15" s="20">
        <v>6</v>
      </c>
      <c r="G15" s="20">
        <v>6</v>
      </c>
      <c r="H15" s="20">
        <v>6</v>
      </c>
      <c r="I15" s="26"/>
    </row>
    <row r="16" spans="1:9" ht="20.100000000000001" customHeight="1">
      <c r="A16" s="395"/>
      <c r="B16" s="285"/>
      <c r="C16" s="25" t="s">
        <v>191</v>
      </c>
      <c r="D16" s="18" t="s">
        <v>51</v>
      </c>
      <c r="E16" s="18" t="s">
        <v>66</v>
      </c>
      <c r="F16" s="20">
        <v>1</v>
      </c>
      <c r="G16" s="20">
        <v>1</v>
      </c>
      <c r="H16" s="20">
        <v>1</v>
      </c>
      <c r="I16" s="26"/>
    </row>
    <row r="17" spans="1:9" ht="20.100000000000001" customHeight="1">
      <c r="A17" s="395"/>
      <c r="B17" s="283" t="s">
        <v>196</v>
      </c>
      <c r="C17" s="25" t="s">
        <v>193</v>
      </c>
      <c r="D17" s="18" t="s">
        <v>51</v>
      </c>
      <c r="E17" s="18" t="s">
        <v>66</v>
      </c>
      <c r="F17" s="62">
        <v>0</v>
      </c>
      <c r="G17" s="62">
        <v>0</v>
      </c>
      <c r="H17" s="62">
        <v>0</v>
      </c>
      <c r="I17" s="26"/>
    </row>
    <row r="18" spans="1:9" ht="20.100000000000001" customHeight="1">
      <c r="A18" s="395"/>
      <c r="B18" s="284"/>
      <c r="C18" s="25" t="s">
        <v>194</v>
      </c>
      <c r="D18" s="18" t="s">
        <v>51</v>
      </c>
      <c r="E18" s="18" t="s">
        <v>66</v>
      </c>
      <c r="F18" s="62">
        <v>0</v>
      </c>
      <c r="G18" s="62">
        <v>0</v>
      </c>
      <c r="H18" s="62">
        <v>0</v>
      </c>
      <c r="I18" s="26"/>
    </row>
    <row r="19" spans="1:9" ht="20.100000000000001" customHeight="1">
      <c r="A19" s="397"/>
      <c r="B19" s="285"/>
      <c r="C19" s="25" t="s">
        <v>195</v>
      </c>
      <c r="D19" s="18" t="s">
        <v>51</v>
      </c>
      <c r="E19" s="18" t="s">
        <v>66</v>
      </c>
      <c r="F19" s="62">
        <v>7</v>
      </c>
      <c r="G19" s="62">
        <v>7</v>
      </c>
      <c r="H19" s="62">
        <v>7</v>
      </c>
      <c r="I19" s="26"/>
    </row>
    <row r="20" spans="1:9" ht="20.100000000000001" customHeight="1">
      <c r="A20" s="267"/>
      <c r="B20" s="338" t="s">
        <v>355</v>
      </c>
      <c r="C20" s="338"/>
      <c r="D20" s="338"/>
      <c r="E20" s="338"/>
      <c r="F20" s="338"/>
      <c r="G20" s="338"/>
      <c r="H20" s="338"/>
      <c r="I20" s="330"/>
    </row>
    <row r="21" spans="1:9" ht="20.100000000000001" customHeight="1">
      <c r="A21" s="286"/>
      <c r="B21" s="275" t="s">
        <v>9</v>
      </c>
      <c r="C21" s="276"/>
      <c r="D21" s="18" t="s">
        <v>51</v>
      </c>
      <c r="E21" s="18" t="s">
        <v>10</v>
      </c>
      <c r="F21" s="88">
        <v>6</v>
      </c>
      <c r="G21" s="88">
        <v>7</v>
      </c>
      <c r="H21" s="88">
        <v>7</v>
      </c>
      <c r="I21" s="26"/>
    </row>
    <row r="22" spans="1:9" ht="20.100000000000001" customHeight="1">
      <c r="A22" s="286"/>
      <c r="B22" s="275" t="s">
        <v>181</v>
      </c>
      <c r="C22" s="276"/>
      <c r="D22" s="18" t="s">
        <v>51</v>
      </c>
      <c r="E22" s="18" t="s">
        <v>182</v>
      </c>
      <c r="F22" s="88">
        <v>5</v>
      </c>
      <c r="G22" s="88">
        <v>5</v>
      </c>
      <c r="H22" s="88">
        <v>5</v>
      </c>
      <c r="I22" s="26"/>
    </row>
    <row r="23" spans="1:9" ht="20.100000000000001" customHeight="1">
      <c r="A23" s="286"/>
      <c r="B23" s="275" t="s">
        <v>165</v>
      </c>
      <c r="C23" s="276"/>
      <c r="D23" s="18" t="s">
        <v>51</v>
      </c>
      <c r="E23" s="18" t="s">
        <v>120</v>
      </c>
      <c r="F23" s="88">
        <v>1</v>
      </c>
      <c r="G23" s="88">
        <v>1</v>
      </c>
      <c r="H23" s="88">
        <v>1</v>
      </c>
      <c r="I23" s="26"/>
    </row>
    <row r="24" spans="1:9" ht="20.100000000000001" customHeight="1">
      <c r="A24" s="286"/>
      <c r="B24" s="400" t="s">
        <v>471</v>
      </c>
      <c r="C24" s="357"/>
      <c r="D24" s="39" t="s">
        <v>51</v>
      </c>
      <c r="E24" s="39" t="s">
        <v>142</v>
      </c>
      <c r="F24" s="197">
        <v>2</v>
      </c>
      <c r="G24" s="197">
        <v>2</v>
      </c>
      <c r="H24" s="197">
        <v>2</v>
      </c>
      <c r="I24" s="191" t="s">
        <v>465</v>
      </c>
    </row>
    <row r="25" spans="1:9" ht="20.100000000000001" customHeight="1">
      <c r="A25" s="286"/>
      <c r="B25" s="400" t="s">
        <v>486</v>
      </c>
      <c r="C25" s="357"/>
      <c r="D25" s="39" t="s">
        <v>51</v>
      </c>
      <c r="E25" s="39" t="s">
        <v>142</v>
      </c>
      <c r="F25" s="197">
        <v>1</v>
      </c>
      <c r="G25" s="197">
        <v>1</v>
      </c>
      <c r="H25" s="197">
        <v>1</v>
      </c>
      <c r="I25" s="192"/>
    </row>
    <row r="26" spans="1:9" ht="20.100000000000001" customHeight="1">
      <c r="A26" s="286"/>
      <c r="B26" s="275" t="s">
        <v>104</v>
      </c>
      <c r="C26" s="276"/>
      <c r="D26" s="18" t="s">
        <v>51</v>
      </c>
      <c r="E26" s="18" t="s">
        <v>11</v>
      </c>
      <c r="F26" s="88">
        <v>0</v>
      </c>
      <c r="G26" s="88">
        <v>0</v>
      </c>
      <c r="H26" s="88">
        <v>0</v>
      </c>
      <c r="I26" s="26"/>
    </row>
    <row r="27" spans="1:9" ht="20.100000000000001" customHeight="1">
      <c r="A27" s="286"/>
      <c r="B27" s="275" t="s">
        <v>460</v>
      </c>
      <c r="C27" s="276"/>
      <c r="D27" s="18" t="s">
        <v>51</v>
      </c>
      <c r="E27" s="18" t="s">
        <v>1</v>
      </c>
      <c r="F27" s="88">
        <v>1</v>
      </c>
      <c r="G27" s="88">
        <v>1</v>
      </c>
      <c r="H27" s="88">
        <v>0</v>
      </c>
      <c r="I27" s="26"/>
    </row>
    <row r="28" spans="1:9" ht="20.100000000000001" customHeight="1">
      <c r="A28" s="271"/>
      <c r="B28" s="275" t="s">
        <v>461</v>
      </c>
      <c r="C28" s="276"/>
      <c r="D28" s="18" t="s">
        <v>51</v>
      </c>
      <c r="E28" s="18" t="s">
        <v>12</v>
      </c>
      <c r="F28" s="88">
        <v>0</v>
      </c>
      <c r="G28" s="88">
        <v>0</v>
      </c>
      <c r="H28" s="88">
        <v>0</v>
      </c>
      <c r="I28" s="26"/>
    </row>
    <row r="29" spans="1:9" s="1" customFormat="1" ht="20.100000000000001" customHeight="1">
      <c r="A29" s="396"/>
      <c r="B29" s="338" t="s">
        <v>356</v>
      </c>
      <c r="C29" s="338"/>
      <c r="D29" s="312"/>
      <c r="E29" s="312"/>
      <c r="F29" s="312"/>
      <c r="G29" s="312"/>
      <c r="H29" s="312"/>
      <c r="I29" s="313"/>
    </row>
    <row r="30" spans="1:9" ht="20.100000000000001" customHeight="1">
      <c r="A30" s="397"/>
      <c r="B30" s="275" t="s">
        <v>105</v>
      </c>
      <c r="C30" s="276"/>
      <c r="D30" s="18" t="s">
        <v>51</v>
      </c>
      <c r="E30" s="18" t="s">
        <v>10</v>
      </c>
      <c r="F30" s="45">
        <v>6</v>
      </c>
      <c r="G30" s="45">
        <v>7</v>
      </c>
      <c r="H30" s="45">
        <v>7</v>
      </c>
      <c r="I30" s="26"/>
    </row>
    <row r="31" spans="1:9" s="1" customFormat="1" ht="20.100000000000001" customHeight="1">
      <c r="A31" s="396"/>
      <c r="B31" s="338" t="s">
        <v>357</v>
      </c>
      <c r="C31" s="338"/>
      <c r="D31" s="312"/>
      <c r="E31" s="312"/>
      <c r="F31" s="312"/>
      <c r="G31" s="312"/>
      <c r="H31" s="312"/>
      <c r="I31" s="313"/>
    </row>
    <row r="32" spans="1:9" ht="20.100000000000001" customHeight="1">
      <c r="A32" s="395"/>
      <c r="B32" s="275" t="s">
        <v>140</v>
      </c>
      <c r="C32" s="276"/>
      <c r="D32" s="18" t="s">
        <v>51</v>
      </c>
      <c r="E32" s="18" t="s">
        <v>11</v>
      </c>
      <c r="F32" s="63">
        <v>39.21</v>
      </c>
      <c r="G32" s="63">
        <v>39.11</v>
      </c>
      <c r="H32" s="63">
        <v>39.07</v>
      </c>
      <c r="I32" s="26"/>
    </row>
    <row r="33" spans="1:9" ht="20.100000000000001" customHeight="1">
      <c r="A33" s="395"/>
      <c r="B33" s="275" t="s">
        <v>208</v>
      </c>
      <c r="C33" s="276"/>
      <c r="D33" s="18" t="s">
        <v>51</v>
      </c>
      <c r="E33" s="18" t="s">
        <v>11</v>
      </c>
      <c r="F33" s="160">
        <v>0.01</v>
      </c>
      <c r="G33" s="160">
        <v>0.01</v>
      </c>
      <c r="H33" s="160">
        <v>0.01</v>
      </c>
      <c r="I33" s="44"/>
    </row>
    <row r="34" spans="1:9" ht="20.100000000000001" customHeight="1">
      <c r="A34" s="395"/>
      <c r="B34" s="274" t="s">
        <v>141</v>
      </c>
      <c r="C34" s="274"/>
      <c r="D34" s="18" t="s">
        <v>51</v>
      </c>
      <c r="E34" s="18" t="s">
        <v>65</v>
      </c>
      <c r="F34" s="64">
        <v>11.66</v>
      </c>
      <c r="G34" s="64">
        <v>7.94</v>
      </c>
      <c r="H34" s="64">
        <v>10.54</v>
      </c>
      <c r="I34" s="200" t="s">
        <v>466</v>
      </c>
    </row>
    <row r="35" spans="1:9" ht="20.100000000000001" customHeight="1">
      <c r="A35" s="395"/>
      <c r="B35" s="275" t="s">
        <v>67</v>
      </c>
      <c r="C35" s="276"/>
      <c r="D35" s="18" t="s">
        <v>51</v>
      </c>
      <c r="E35" s="18" t="s">
        <v>11</v>
      </c>
      <c r="F35" s="160">
        <v>2.56</v>
      </c>
      <c r="G35" s="160">
        <v>2.56</v>
      </c>
      <c r="H35" s="160">
        <v>2.56</v>
      </c>
      <c r="I35" s="26"/>
    </row>
    <row r="36" spans="1:9" ht="20.100000000000001" customHeight="1">
      <c r="A36" s="395"/>
      <c r="B36" s="274" t="s">
        <v>481</v>
      </c>
      <c r="C36" s="25" t="s">
        <v>209</v>
      </c>
      <c r="D36" s="18" t="s">
        <v>51</v>
      </c>
      <c r="E36" s="18" t="s">
        <v>65</v>
      </c>
      <c r="F36" s="60">
        <v>100</v>
      </c>
      <c r="G36" s="60">
        <v>100</v>
      </c>
      <c r="H36" s="60">
        <v>100</v>
      </c>
      <c r="I36" s="387" t="s">
        <v>473</v>
      </c>
    </row>
    <row r="37" spans="1:9" ht="20.100000000000001" customHeight="1">
      <c r="A37" s="395"/>
      <c r="B37" s="274"/>
      <c r="C37" s="25" t="s">
        <v>210</v>
      </c>
      <c r="D37" s="18" t="s">
        <v>51</v>
      </c>
      <c r="E37" s="18" t="s">
        <v>65</v>
      </c>
      <c r="F37" s="60">
        <v>43.59</v>
      </c>
      <c r="G37" s="60">
        <v>43.59</v>
      </c>
      <c r="H37" s="60">
        <v>43.59</v>
      </c>
      <c r="I37" s="388"/>
    </row>
    <row r="38" spans="1:9" ht="20.100000000000001" customHeight="1">
      <c r="A38" s="395"/>
      <c r="B38" s="274"/>
      <c r="C38" s="25" t="s">
        <v>211</v>
      </c>
      <c r="D38" s="18" t="s">
        <v>51</v>
      </c>
      <c r="E38" s="18" t="s">
        <v>65</v>
      </c>
      <c r="F38" s="60">
        <v>49.24</v>
      </c>
      <c r="G38" s="60">
        <v>49.24</v>
      </c>
      <c r="H38" s="60">
        <v>50.13</v>
      </c>
      <c r="I38" s="388"/>
    </row>
    <row r="39" spans="1:9" ht="20.100000000000001" customHeight="1">
      <c r="A39" s="395"/>
      <c r="B39" s="274"/>
      <c r="C39" s="25" t="s">
        <v>212</v>
      </c>
      <c r="D39" s="18" t="s">
        <v>51</v>
      </c>
      <c r="E39" s="18" t="s">
        <v>65</v>
      </c>
      <c r="F39" s="60">
        <v>50</v>
      </c>
      <c r="G39" s="60">
        <v>50</v>
      </c>
      <c r="H39" s="60">
        <v>50</v>
      </c>
      <c r="I39" s="389"/>
    </row>
    <row r="40" spans="1:9" ht="20.100000000000001" customHeight="1">
      <c r="A40" s="395"/>
      <c r="B40" s="274" t="s">
        <v>216</v>
      </c>
      <c r="C40" s="25" t="s">
        <v>213</v>
      </c>
      <c r="D40" s="18" t="s">
        <v>51</v>
      </c>
      <c r="E40" s="18" t="s">
        <v>121</v>
      </c>
      <c r="F40" s="60">
        <v>0</v>
      </c>
      <c r="G40" s="60">
        <v>0</v>
      </c>
      <c r="H40" s="60">
        <v>0</v>
      </c>
      <c r="I40" s="390" t="s">
        <v>467</v>
      </c>
    </row>
    <row r="41" spans="1:9" ht="20.100000000000001" customHeight="1">
      <c r="A41" s="395"/>
      <c r="B41" s="274"/>
      <c r="C41" s="25" t="s">
        <v>214</v>
      </c>
      <c r="D41" s="18" t="s">
        <v>51</v>
      </c>
      <c r="E41" s="18" t="s">
        <v>142</v>
      </c>
      <c r="F41" s="65">
        <v>323900</v>
      </c>
      <c r="G41" s="65">
        <v>323900</v>
      </c>
      <c r="H41" s="65">
        <v>323900</v>
      </c>
      <c r="I41" s="391"/>
    </row>
    <row r="42" spans="1:9" ht="20.100000000000001" customHeight="1">
      <c r="A42" s="397"/>
      <c r="B42" s="274"/>
      <c r="C42" s="25" t="s">
        <v>215</v>
      </c>
      <c r="D42" s="18" t="s">
        <v>51</v>
      </c>
      <c r="E42" s="18" t="s">
        <v>65</v>
      </c>
      <c r="F42" s="64">
        <v>4.9830699999999997</v>
      </c>
      <c r="G42" s="64">
        <v>4.9830699999999997</v>
      </c>
      <c r="H42" s="64">
        <v>4.9800000000000004</v>
      </c>
      <c r="I42" s="392"/>
    </row>
    <row r="43" spans="1:9" ht="20.100000000000001" customHeight="1">
      <c r="A43" s="254"/>
      <c r="B43" s="96" t="s">
        <v>352</v>
      </c>
      <c r="C43" s="96"/>
      <c r="D43" s="96"/>
      <c r="E43" s="96"/>
      <c r="F43" s="96"/>
      <c r="G43" s="96"/>
      <c r="H43" s="96"/>
      <c r="I43" s="97"/>
    </row>
    <row r="44" spans="1:9" ht="20.100000000000001" customHeight="1">
      <c r="A44" s="297"/>
      <c r="B44" s="298" t="s">
        <v>166</v>
      </c>
      <c r="C44" s="299"/>
      <c r="D44" s="18" t="s">
        <v>51</v>
      </c>
      <c r="E44" s="21" t="s">
        <v>167</v>
      </c>
      <c r="F44" s="89">
        <v>14</v>
      </c>
      <c r="G44" s="89">
        <v>14</v>
      </c>
      <c r="H44" s="89">
        <v>14</v>
      </c>
      <c r="I44" s="26"/>
    </row>
    <row r="45" spans="1:9" ht="20.100000000000001" customHeight="1">
      <c r="A45" s="297"/>
      <c r="B45" s="275" t="s">
        <v>13</v>
      </c>
      <c r="C45" s="276"/>
      <c r="D45" s="18" t="s">
        <v>51</v>
      </c>
      <c r="E45" s="18" t="s">
        <v>12</v>
      </c>
      <c r="F45" s="88">
        <v>42</v>
      </c>
      <c r="G45" s="61">
        <v>35</v>
      </c>
      <c r="H45" s="197">
        <v>21</v>
      </c>
      <c r="I45" s="192"/>
    </row>
    <row r="46" spans="1:9" ht="20.100000000000001" customHeight="1">
      <c r="A46" s="297"/>
      <c r="B46" s="275" t="s">
        <v>168</v>
      </c>
      <c r="C46" s="276"/>
      <c r="D46" s="18" t="s">
        <v>51</v>
      </c>
      <c r="E46" s="18" t="s">
        <v>12</v>
      </c>
      <c r="F46" s="88">
        <v>0</v>
      </c>
      <c r="G46" s="61">
        <v>0</v>
      </c>
      <c r="H46" s="61">
        <v>1</v>
      </c>
      <c r="I46" s="26"/>
    </row>
    <row r="47" spans="1:9" ht="20.100000000000001" customHeight="1">
      <c r="A47" s="297"/>
      <c r="B47" s="275" t="s">
        <v>169</v>
      </c>
      <c r="C47" s="276"/>
      <c r="D47" s="18" t="s">
        <v>51</v>
      </c>
      <c r="E47" s="18" t="s">
        <v>12</v>
      </c>
      <c r="F47" s="88">
        <v>0</v>
      </c>
      <c r="G47" s="61">
        <v>0</v>
      </c>
      <c r="H47" s="61">
        <v>0</v>
      </c>
      <c r="I47" s="26"/>
    </row>
    <row r="48" spans="1:9" ht="20.100000000000001" customHeight="1">
      <c r="A48" s="297"/>
      <c r="B48" s="275" t="s">
        <v>68</v>
      </c>
      <c r="C48" s="276"/>
      <c r="D48" s="18" t="s">
        <v>51</v>
      </c>
      <c r="E48" s="18" t="s">
        <v>76</v>
      </c>
      <c r="F48" s="90">
        <v>0</v>
      </c>
      <c r="G48" s="90">
        <v>0</v>
      </c>
      <c r="H48" s="90">
        <v>0</v>
      </c>
      <c r="I48" s="247" t="s">
        <v>468</v>
      </c>
    </row>
    <row r="49" spans="1:9" ht="20.100000000000001" customHeight="1">
      <c r="A49" s="297"/>
      <c r="B49" s="275" t="s">
        <v>69</v>
      </c>
      <c r="C49" s="276"/>
      <c r="D49" s="18" t="s">
        <v>51</v>
      </c>
      <c r="E49" s="18" t="s">
        <v>77</v>
      </c>
      <c r="F49" s="67">
        <v>1</v>
      </c>
      <c r="G49" s="67">
        <v>1</v>
      </c>
      <c r="H49" s="67">
        <v>1</v>
      </c>
      <c r="I49" s="26"/>
    </row>
    <row r="50" spans="1:9" ht="20.100000000000001" customHeight="1">
      <c r="A50" s="297"/>
      <c r="B50" s="275" t="s">
        <v>70</v>
      </c>
      <c r="C50" s="276"/>
      <c r="D50" s="18" t="s">
        <v>51</v>
      </c>
      <c r="E50" s="18" t="s">
        <v>77</v>
      </c>
      <c r="F50" s="88">
        <v>1</v>
      </c>
      <c r="G50" s="61">
        <v>1</v>
      </c>
      <c r="H50" s="61">
        <v>1</v>
      </c>
      <c r="I50" s="26"/>
    </row>
    <row r="51" spans="1:9" ht="20.100000000000001" customHeight="1">
      <c r="A51" s="320"/>
      <c r="B51" s="96" t="s">
        <v>353</v>
      </c>
      <c r="C51" s="96"/>
      <c r="D51" s="96"/>
      <c r="E51" s="96"/>
      <c r="F51" s="96"/>
      <c r="G51" s="96"/>
      <c r="H51" s="96"/>
      <c r="I51" s="97"/>
    </row>
    <row r="52" spans="1:9" ht="20.100000000000001" customHeight="1">
      <c r="A52" s="286"/>
      <c r="B52" s="299" t="s">
        <v>441</v>
      </c>
      <c r="C52" s="17" t="s">
        <v>198</v>
      </c>
      <c r="D52" s="21" t="s">
        <v>51</v>
      </c>
      <c r="E52" s="21" t="s">
        <v>66</v>
      </c>
      <c r="F52" s="89">
        <v>825</v>
      </c>
      <c r="G52" s="89">
        <v>815</v>
      </c>
      <c r="H52" s="89">
        <v>828</v>
      </c>
      <c r="I52" s="44" t="s">
        <v>336</v>
      </c>
    </row>
    <row r="53" spans="1:9" ht="20.100000000000001" customHeight="1">
      <c r="A53" s="286"/>
      <c r="B53" s="299"/>
      <c r="C53" s="17" t="s">
        <v>199</v>
      </c>
      <c r="D53" s="21" t="s">
        <v>51</v>
      </c>
      <c r="E53" s="21" t="s">
        <v>65</v>
      </c>
      <c r="F53" s="89">
        <v>100</v>
      </c>
      <c r="G53" s="89">
        <v>100</v>
      </c>
      <c r="H53" s="89">
        <v>100</v>
      </c>
      <c r="I53" s="26"/>
    </row>
    <row r="54" spans="1:9" ht="20.100000000000001" customHeight="1">
      <c r="A54" s="286"/>
      <c r="B54" s="299"/>
      <c r="C54" s="17" t="s">
        <v>200</v>
      </c>
      <c r="D54" s="21" t="s">
        <v>51</v>
      </c>
      <c r="E54" s="21" t="s">
        <v>66</v>
      </c>
      <c r="F54" s="148" t="s">
        <v>148</v>
      </c>
      <c r="G54" s="91">
        <v>2</v>
      </c>
      <c r="H54" s="91">
        <v>2</v>
      </c>
      <c r="I54" s="26"/>
    </row>
    <row r="55" spans="1:9" ht="20.100000000000001" customHeight="1">
      <c r="A55" s="286"/>
      <c r="B55" s="299" t="s">
        <v>363</v>
      </c>
      <c r="C55" s="17" t="s">
        <v>71</v>
      </c>
      <c r="D55" s="21" t="s">
        <v>51</v>
      </c>
      <c r="E55" s="21" t="s">
        <v>75</v>
      </c>
      <c r="F55" s="120">
        <v>3</v>
      </c>
      <c r="G55" s="120">
        <v>3</v>
      </c>
      <c r="H55" s="120">
        <v>3</v>
      </c>
      <c r="I55" s="26"/>
    </row>
    <row r="56" spans="1:9" ht="20.100000000000001" customHeight="1">
      <c r="A56" s="286"/>
      <c r="B56" s="299"/>
      <c r="C56" s="17" t="s">
        <v>72</v>
      </c>
      <c r="D56" s="21" t="s">
        <v>51</v>
      </c>
      <c r="E56" s="21" t="s">
        <v>75</v>
      </c>
      <c r="F56" s="120">
        <v>3</v>
      </c>
      <c r="G56" s="120">
        <v>3</v>
      </c>
      <c r="H56" s="120">
        <v>3</v>
      </c>
      <c r="I56" s="26"/>
    </row>
    <row r="57" spans="1:9" ht="20.100000000000001" customHeight="1">
      <c r="A57" s="286"/>
      <c r="B57" s="299"/>
      <c r="C57" s="17" t="s">
        <v>73</v>
      </c>
      <c r="D57" s="21" t="s">
        <v>51</v>
      </c>
      <c r="E57" s="21" t="s">
        <v>65</v>
      </c>
      <c r="F57" s="120">
        <v>100</v>
      </c>
      <c r="G57" s="120">
        <v>100</v>
      </c>
      <c r="H57" s="120">
        <v>100</v>
      </c>
      <c r="I57" s="26"/>
    </row>
    <row r="58" spans="1:9" ht="20.100000000000001" customHeight="1">
      <c r="A58" s="286"/>
      <c r="B58" s="304" t="s">
        <v>446</v>
      </c>
      <c r="C58" s="17" t="s">
        <v>365</v>
      </c>
      <c r="D58" s="21" t="s">
        <v>51</v>
      </c>
      <c r="E58" s="21" t="s">
        <v>76</v>
      </c>
      <c r="F58" s="120">
        <v>0</v>
      </c>
      <c r="G58" s="120">
        <v>1</v>
      </c>
      <c r="H58" s="120">
        <v>0</v>
      </c>
      <c r="I58" s="26"/>
    </row>
    <row r="59" spans="1:9" ht="20.100000000000001" customHeight="1">
      <c r="A59" s="286"/>
      <c r="B59" s="306"/>
      <c r="C59" s="223" t="s">
        <v>369</v>
      </c>
      <c r="D59" s="21" t="s">
        <v>50</v>
      </c>
      <c r="E59" s="21" t="s">
        <v>76</v>
      </c>
      <c r="F59" s="120">
        <v>0</v>
      </c>
      <c r="G59" s="120">
        <v>0</v>
      </c>
      <c r="H59" s="120">
        <v>0</v>
      </c>
      <c r="I59" s="154"/>
    </row>
    <row r="60" spans="1:9" ht="20.100000000000001" customHeight="1">
      <c r="A60" s="286"/>
      <c r="B60" s="306"/>
      <c r="C60" s="223" t="s">
        <v>366</v>
      </c>
      <c r="D60" s="21" t="s">
        <v>50</v>
      </c>
      <c r="E60" s="21" t="s">
        <v>12</v>
      </c>
      <c r="F60" s="120">
        <v>0</v>
      </c>
      <c r="G60" s="120">
        <v>0</v>
      </c>
      <c r="H60" s="120">
        <v>0</v>
      </c>
      <c r="I60" s="26"/>
    </row>
    <row r="61" spans="1:9" ht="20.100000000000001" customHeight="1">
      <c r="A61" s="286"/>
      <c r="B61" s="306"/>
      <c r="C61" s="223" t="s">
        <v>367</v>
      </c>
      <c r="D61" s="21" t="s">
        <v>50</v>
      </c>
      <c r="E61" s="21" t="s">
        <v>12</v>
      </c>
      <c r="F61" s="120">
        <v>0</v>
      </c>
      <c r="G61" s="120">
        <v>0</v>
      </c>
      <c r="H61" s="120">
        <v>0</v>
      </c>
      <c r="I61" s="26"/>
    </row>
    <row r="62" spans="1:9" ht="20.100000000000001" customHeight="1">
      <c r="A62" s="286"/>
      <c r="B62" s="306"/>
      <c r="C62" s="223" t="s">
        <v>368</v>
      </c>
      <c r="D62" s="21" t="s">
        <v>50</v>
      </c>
      <c r="E62" s="21" t="s">
        <v>12</v>
      </c>
      <c r="F62" s="120">
        <v>0</v>
      </c>
      <c r="G62" s="120">
        <v>0</v>
      </c>
      <c r="H62" s="120">
        <v>0</v>
      </c>
      <c r="I62" s="26"/>
    </row>
    <row r="63" spans="1:9" ht="20.100000000000001" customHeight="1">
      <c r="A63" s="286"/>
      <c r="B63" s="306"/>
      <c r="C63" s="223" t="s">
        <v>374</v>
      </c>
      <c r="D63" s="21" t="s">
        <v>50</v>
      </c>
      <c r="E63" s="21" t="s">
        <v>12</v>
      </c>
      <c r="F63" s="120">
        <v>0</v>
      </c>
      <c r="G63" s="120">
        <v>1</v>
      </c>
      <c r="H63" s="120">
        <v>0</v>
      </c>
      <c r="I63" s="44" t="s">
        <v>469</v>
      </c>
    </row>
    <row r="64" spans="1:9" ht="20.100000000000001" customHeight="1">
      <c r="A64" s="286"/>
      <c r="B64" s="306"/>
      <c r="C64" s="17" t="s">
        <v>370</v>
      </c>
      <c r="D64" s="21" t="s">
        <v>51</v>
      </c>
      <c r="E64" s="21" t="s">
        <v>76</v>
      </c>
      <c r="F64" s="120">
        <v>0</v>
      </c>
      <c r="G64" s="120">
        <v>0</v>
      </c>
      <c r="H64" s="120">
        <v>0</v>
      </c>
      <c r="I64" s="26"/>
    </row>
    <row r="65" spans="1:9" ht="20.100000000000001" customHeight="1">
      <c r="A65" s="286"/>
      <c r="B65" s="308"/>
      <c r="C65" s="17" t="s">
        <v>371</v>
      </c>
      <c r="D65" s="21" t="s">
        <v>51</v>
      </c>
      <c r="E65" s="21" t="s">
        <v>76</v>
      </c>
      <c r="F65" s="120">
        <v>0</v>
      </c>
      <c r="G65" s="120">
        <v>0</v>
      </c>
      <c r="H65" s="120">
        <v>0</v>
      </c>
      <c r="I65" s="26"/>
    </row>
    <row r="66" spans="1:9" ht="20.100000000000001" customHeight="1">
      <c r="A66" s="286"/>
      <c r="B66" s="299" t="s">
        <v>364</v>
      </c>
      <c r="C66" s="17" t="s">
        <v>373</v>
      </c>
      <c r="D66" s="21" t="s">
        <v>51</v>
      </c>
      <c r="E66" s="21" t="s">
        <v>76</v>
      </c>
      <c r="F66" s="120">
        <v>0</v>
      </c>
      <c r="G66" s="120">
        <v>0</v>
      </c>
      <c r="H66" s="120">
        <v>0</v>
      </c>
      <c r="I66" s="26"/>
    </row>
    <row r="67" spans="1:9" ht="20.100000000000001" customHeight="1">
      <c r="A67" s="286"/>
      <c r="B67" s="299"/>
      <c r="C67" s="17" t="s">
        <v>372</v>
      </c>
      <c r="D67" s="21" t="s">
        <v>51</v>
      </c>
      <c r="E67" s="21" t="s">
        <v>76</v>
      </c>
      <c r="F67" s="120">
        <v>0</v>
      </c>
      <c r="G67" s="120">
        <v>0</v>
      </c>
      <c r="H67" s="120">
        <v>0</v>
      </c>
      <c r="I67" s="26"/>
    </row>
    <row r="68" spans="1:9" ht="20.100000000000001" customHeight="1">
      <c r="A68" s="286"/>
      <c r="B68" s="299" t="s">
        <v>487</v>
      </c>
      <c r="C68" s="17" t="s">
        <v>201</v>
      </c>
      <c r="D68" s="21" t="s">
        <v>51</v>
      </c>
      <c r="E68" s="21" t="s">
        <v>76</v>
      </c>
      <c r="F68" s="120">
        <v>0</v>
      </c>
      <c r="G68" s="120">
        <v>0</v>
      </c>
      <c r="H68" s="120">
        <v>0</v>
      </c>
      <c r="I68" s="26"/>
    </row>
    <row r="69" spans="1:9" ht="20.100000000000001" customHeight="1">
      <c r="A69" s="286"/>
      <c r="B69" s="299"/>
      <c r="C69" s="17" t="s">
        <v>202</v>
      </c>
      <c r="D69" s="21" t="s">
        <v>51</v>
      </c>
      <c r="E69" s="21" t="s">
        <v>76</v>
      </c>
      <c r="F69" s="120">
        <v>0</v>
      </c>
      <c r="G69" s="120">
        <v>0</v>
      </c>
      <c r="H69" s="120">
        <v>0</v>
      </c>
      <c r="I69" s="26"/>
    </row>
    <row r="70" spans="1:9" ht="20.100000000000001" customHeight="1">
      <c r="A70" s="286"/>
      <c r="B70" s="276" t="s">
        <v>74</v>
      </c>
      <c r="C70" s="274"/>
      <c r="D70" s="18" t="s">
        <v>51</v>
      </c>
      <c r="E70" s="18" t="s">
        <v>65</v>
      </c>
      <c r="F70" s="92">
        <v>100</v>
      </c>
      <c r="G70" s="60">
        <v>95.32</v>
      </c>
      <c r="H70" s="60">
        <v>97.1</v>
      </c>
      <c r="I70" s="26"/>
    </row>
    <row r="71" spans="1:9" ht="20.100000000000001" customHeight="1">
      <c r="A71" s="172"/>
      <c r="B71" s="356" t="s">
        <v>381</v>
      </c>
      <c r="C71" s="356"/>
      <c r="D71" s="39" t="s">
        <v>51</v>
      </c>
      <c r="E71" s="39" t="s">
        <v>76</v>
      </c>
      <c r="F71" s="372" t="s">
        <v>148</v>
      </c>
      <c r="G71" s="163">
        <v>1</v>
      </c>
      <c r="H71" s="163">
        <v>1</v>
      </c>
      <c r="I71" s="401" t="s">
        <v>445</v>
      </c>
    </row>
    <row r="72" spans="1:9" ht="20.100000000000001" customHeight="1">
      <c r="A72" s="172"/>
      <c r="B72" s="356" t="s">
        <v>382</v>
      </c>
      <c r="C72" s="356"/>
      <c r="D72" s="39" t="s">
        <v>51</v>
      </c>
      <c r="E72" s="39" t="s">
        <v>75</v>
      </c>
      <c r="F72" s="373"/>
      <c r="G72" s="163">
        <v>18</v>
      </c>
      <c r="H72" s="163">
        <v>16</v>
      </c>
      <c r="I72" s="402"/>
    </row>
    <row r="73" spans="1:9" ht="20.100000000000001" customHeight="1">
      <c r="A73" s="172"/>
      <c r="B73" s="356" t="s">
        <v>383</v>
      </c>
      <c r="C73" s="356"/>
      <c r="D73" s="39" t="s">
        <v>51</v>
      </c>
      <c r="E73" s="39" t="s">
        <v>76</v>
      </c>
      <c r="F73" s="373"/>
      <c r="G73" s="163">
        <v>50</v>
      </c>
      <c r="H73" s="163">
        <v>50</v>
      </c>
      <c r="I73" s="402"/>
    </row>
    <row r="74" spans="1:9" ht="20.100000000000001" customHeight="1">
      <c r="A74" s="172"/>
      <c r="B74" s="356" t="s">
        <v>384</v>
      </c>
      <c r="C74" s="356"/>
      <c r="D74" s="39" t="s">
        <v>51</v>
      </c>
      <c r="E74" s="39" t="s">
        <v>76</v>
      </c>
      <c r="F74" s="373"/>
      <c r="G74" s="163">
        <v>41</v>
      </c>
      <c r="H74" s="163">
        <v>50</v>
      </c>
      <c r="I74" s="402"/>
    </row>
    <row r="75" spans="1:9" ht="20.100000000000001" customHeight="1">
      <c r="A75" s="173"/>
      <c r="B75" s="356" t="s">
        <v>385</v>
      </c>
      <c r="C75" s="356"/>
      <c r="D75" s="39" t="s">
        <v>51</v>
      </c>
      <c r="E75" s="39" t="s">
        <v>76</v>
      </c>
      <c r="F75" s="374"/>
      <c r="G75" s="163">
        <v>1</v>
      </c>
      <c r="H75" s="163">
        <v>0</v>
      </c>
      <c r="I75" s="403"/>
    </row>
    <row r="76" spans="1:9" ht="20.100000000000001" customHeight="1">
      <c r="A76" s="254"/>
      <c r="B76" s="69" t="s">
        <v>354</v>
      </c>
      <c r="C76" s="69"/>
      <c r="D76" s="69"/>
      <c r="E76" s="69"/>
      <c r="F76" s="69"/>
      <c r="G76" s="69"/>
      <c r="H76" s="69"/>
      <c r="I76" s="70"/>
    </row>
    <row r="77" spans="1:9" ht="20.100000000000001" customHeight="1">
      <c r="A77" s="297"/>
      <c r="B77" s="274" t="s">
        <v>203</v>
      </c>
      <c r="C77" s="167" t="s">
        <v>143</v>
      </c>
      <c r="D77" s="18" t="s">
        <v>51</v>
      </c>
      <c r="E77" s="18" t="s">
        <v>116</v>
      </c>
      <c r="F77" s="46">
        <v>632000</v>
      </c>
      <c r="G77" s="46">
        <v>704000</v>
      </c>
      <c r="H77" s="46">
        <v>676000</v>
      </c>
      <c r="I77" s="387" t="s">
        <v>470</v>
      </c>
    </row>
    <row r="78" spans="1:9" ht="20.100000000000001" customHeight="1">
      <c r="A78" s="297"/>
      <c r="B78" s="274"/>
      <c r="C78" s="167" t="s">
        <v>144</v>
      </c>
      <c r="D78" s="18" t="s">
        <v>51</v>
      </c>
      <c r="E78" s="18" t="s">
        <v>116</v>
      </c>
      <c r="F78" s="46">
        <v>98637</v>
      </c>
      <c r="G78" s="46">
        <v>99372</v>
      </c>
      <c r="H78" s="162">
        <v>96244</v>
      </c>
      <c r="I78" s="388"/>
    </row>
    <row r="79" spans="1:9" ht="20.100000000000001" customHeight="1">
      <c r="A79" s="297"/>
      <c r="B79" s="274" t="s">
        <v>204</v>
      </c>
      <c r="C79" s="84" t="s">
        <v>145</v>
      </c>
      <c r="D79" s="18" t="s">
        <v>51</v>
      </c>
      <c r="E79" s="39" t="s">
        <v>146</v>
      </c>
      <c r="F79" s="46">
        <v>3735</v>
      </c>
      <c r="G79" s="46">
        <v>4234</v>
      </c>
      <c r="H79" s="162">
        <v>4004</v>
      </c>
      <c r="I79" s="388"/>
    </row>
    <row r="80" spans="1:9" ht="20.100000000000001" customHeight="1">
      <c r="A80" s="255"/>
      <c r="B80" s="274"/>
      <c r="C80" s="84" t="s">
        <v>147</v>
      </c>
      <c r="D80" s="18" t="s">
        <v>51</v>
      </c>
      <c r="E80" s="39" t="s">
        <v>146</v>
      </c>
      <c r="F80" s="46">
        <v>415</v>
      </c>
      <c r="G80" s="46">
        <v>605</v>
      </c>
      <c r="H80" s="162">
        <v>572</v>
      </c>
      <c r="I80" s="389"/>
    </row>
  </sheetData>
  <sheetProtection algorithmName="SHA-512" hashValue="nJ5OTZI71klnY6Gx5axBgG/T4X0JBYm8NOITrSR5nhZjRUXfQR8HD5Owz3lKx6ah1QWq5f8M/KI4d9QFXW8dOA==" saltValue="BEoxQMjDxvk/OSsKhAyQ8w==" spinCount="100000" sheet="1" objects="1" scenarios="1"/>
  <mergeCells count="65">
    <mergeCell ref="F71:F75"/>
    <mergeCell ref="B75:C75"/>
    <mergeCell ref="B13:C13"/>
    <mergeCell ref="B11:C11"/>
    <mergeCell ref="B24:C24"/>
    <mergeCell ref="B36:B39"/>
    <mergeCell ref="B26:C26"/>
    <mergeCell ref="B27:C27"/>
    <mergeCell ref="B28:C28"/>
    <mergeCell ref="A76:A80"/>
    <mergeCell ref="B77:B78"/>
    <mergeCell ref="B79:B80"/>
    <mergeCell ref="A51:A70"/>
    <mergeCell ref="B52:B54"/>
    <mergeCell ref="B55:B57"/>
    <mergeCell ref="B58:B65"/>
    <mergeCell ref="B66:B67"/>
    <mergeCell ref="B68:B69"/>
    <mergeCell ref="B70:C70"/>
    <mergeCell ref="B71:C71"/>
    <mergeCell ref="B72:C72"/>
    <mergeCell ref="B73:C73"/>
    <mergeCell ref="B74:C74"/>
    <mergeCell ref="I71:I75"/>
    <mergeCell ref="B40:B42"/>
    <mergeCell ref="A43:A50"/>
    <mergeCell ref="B44:C44"/>
    <mergeCell ref="B45:C45"/>
    <mergeCell ref="B46:C46"/>
    <mergeCell ref="B47:C47"/>
    <mergeCell ref="B48:C48"/>
    <mergeCell ref="B49:C49"/>
    <mergeCell ref="B50:C50"/>
    <mergeCell ref="A31:A42"/>
    <mergeCell ref="B31:I31"/>
    <mergeCell ref="B32:C32"/>
    <mergeCell ref="B33:C33"/>
    <mergeCell ref="B34:C34"/>
    <mergeCell ref="B35:C35"/>
    <mergeCell ref="A14:A19"/>
    <mergeCell ref="B14:I14"/>
    <mergeCell ref="B15:B16"/>
    <mergeCell ref="B17:B19"/>
    <mergeCell ref="A20:A28"/>
    <mergeCell ref="B20:I20"/>
    <mergeCell ref="B21:C21"/>
    <mergeCell ref="B22:C22"/>
    <mergeCell ref="B23:C23"/>
    <mergeCell ref="B25:C25"/>
    <mergeCell ref="I36:I39"/>
    <mergeCell ref="I40:I42"/>
    <mergeCell ref="I77:I80"/>
    <mergeCell ref="A1:I1"/>
    <mergeCell ref="A2:C2"/>
    <mergeCell ref="A3:A12"/>
    <mergeCell ref="B3:I3"/>
    <mergeCell ref="B4:C4"/>
    <mergeCell ref="B5:B6"/>
    <mergeCell ref="B7:C7"/>
    <mergeCell ref="B8:B9"/>
    <mergeCell ref="B10:C10"/>
    <mergeCell ref="B12:C12"/>
    <mergeCell ref="A29:A30"/>
    <mergeCell ref="B29:I29"/>
    <mergeCell ref="B30:C30"/>
  </mergeCells>
  <phoneticPr fontId="18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Data Contents</vt:lpstr>
      <vt:lpstr>경제</vt:lpstr>
      <vt:lpstr>환경</vt:lpstr>
      <vt:lpstr>사회</vt:lpstr>
      <vt:lpstr>지배구조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KPIC123</dc:creator>
  <cp:lastModifiedBy>SDY</cp:lastModifiedBy>
  <dcterms:created xsi:type="dcterms:W3CDTF">2023-06-12T05:23:23Z</dcterms:created>
  <dcterms:modified xsi:type="dcterms:W3CDTF">2026-10-22T02:36:04Z</dcterms:modified>
</cp:coreProperties>
</file>