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210.123.177.200\h11103\DATA01\14.ESG\1.지속가능경영보고서\2026년\6. 사후처리\데이터북 최종본\"/>
    </mc:Choice>
  </mc:AlternateContent>
  <xr:revisionPtr revIDLastSave="0" documentId="13_ncr:1_{BFB34922-79EF-4E3A-AD6A-78DED3C702FD}" xr6:coauthVersionLast="36" xr6:coauthVersionMax="47" xr10:uidLastSave="{00000000-0000-0000-0000-000000000000}"/>
  <bookViews>
    <workbookView xWindow="0" yWindow="0" windowWidth="28800" windowHeight="10740" xr2:uid="{00000000-000D-0000-FFFF-FFFF00000000}"/>
  </bookViews>
  <sheets>
    <sheet name="Data Contents" sheetId="8" r:id="rId1"/>
    <sheet name="Economic" sheetId="3" r:id="rId2"/>
    <sheet name="Environmental" sheetId="15" r:id="rId3"/>
    <sheet name="Social" sheetId="16" r:id="rId4"/>
    <sheet name="Governance" sheetId="17" r:id="rId5"/>
  </sheets>
  <definedNames>
    <definedName name="_xlnm._FilterDatabase" localSheetId="1" hidden="1">Economic!$B$2:$F$15</definedName>
    <definedName name="_xlnm._FilterDatabase" localSheetId="2" hidden="1">Environmental!$B$2:$G$90</definedName>
    <definedName name="_xlnm._FilterDatabase" localSheetId="4" hidden="1">Governance!$B$2:$G$50</definedName>
    <definedName name="_xlnm._FilterDatabase" localSheetId="3" hidden="1">Social!$B$2:$G$110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6" i="15" l="1"/>
  <c r="G56" i="15"/>
  <c r="F56" i="15"/>
  <c r="H55" i="15"/>
  <c r="H57" i="15" s="1"/>
  <c r="G55" i="15"/>
  <c r="G57" i="15" s="1"/>
  <c r="F55" i="15"/>
  <c r="F57" i="15" l="1"/>
  <c r="G27" i="3"/>
  <c r="F27" i="3"/>
  <c r="E27" i="3"/>
  <c r="G26" i="3"/>
  <c r="F26" i="3"/>
  <c r="E26" i="3"/>
  <c r="H176" i="15" l="1"/>
  <c r="G176" i="15"/>
  <c r="F176" i="15"/>
  <c r="H18" i="15"/>
  <c r="G18" i="15"/>
  <c r="F18" i="15"/>
  <c r="H16" i="15"/>
  <c r="G16" i="15"/>
  <c r="F16" i="15"/>
  <c r="F90" i="15"/>
  <c r="H17" i="15" l="1"/>
  <c r="G17" i="15"/>
  <c r="F17" i="15"/>
  <c r="F84" i="16" l="1"/>
  <c r="H179" i="15" l="1"/>
  <c r="H180" i="15" s="1"/>
  <c r="G179" i="15"/>
  <c r="G180" i="15" s="1"/>
  <c r="F179" i="15"/>
  <c r="F180" i="15" l="1"/>
  <c r="H171" i="15"/>
  <c r="H172" i="15" s="1"/>
  <c r="G171" i="15"/>
  <c r="G172" i="15" s="1"/>
  <c r="F171" i="15"/>
  <c r="F172" i="15" s="1"/>
  <c r="F114" i="16" l="1"/>
  <c r="G98" i="16"/>
  <c r="F98" i="16"/>
  <c r="G94" i="16"/>
  <c r="F94" i="16"/>
  <c r="G91" i="16"/>
  <c r="F91" i="16"/>
  <c r="G87" i="16"/>
  <c r="F87" i="16"/>
  <c r="G84" i="16"/>
  <c r="H80" i="16"/>
  <c r="H79" i="16"/>
  <c r="G79" i="16"/>
  <c r="F79" i="16"/>
  <c r="H70" i="16"/>
  <c r="G70" i="16"/>
  <c r="F70" i="16"/>
  <c r="G65" i="16"/>
  <c r="F65" i="16"/>
  <c r="H56" i="16"/>
  <c r="G56" i="16"/>
  <c r="F56" i="16"/>
  <c r="H168" i="15"/>
  <c r="G168" i="15"/>
  <c r="F168" i="15"/>
  <c r="H160" i="15"/>
  <c r="G160" i="15"/>
  <c r="F160" i="15"/>
  <c r="G157" i="15"/>
  <c r="F157" i="15"/>
  <c r="H154" i="15"/>
  <c r="G154" i="15"/>
  <c r="F154" i="15"/>
  <c r="H151" i="15"/>
  <c r="G151" i="15"/>
  <c r="F151" i="15"/>
  <c r="H148" i="15"/>
  <c r="G148" i="15"/>
  <c r="F148" i="15"/>
  <c r="H145" i="15"/>
  <c r="G145" i="15"/>
  <c r="F145" i="15"/>
  <c r="H142" i="15"/>
  <c r="G142" i="15"/>
  <c r="F142" i="15"/>
  <c r="H139" i="15"/>
  <c r="G139" i="15"/>
  <c r="F139" i="15"/>
  <c r="H136" i="15"/>
  <c r="G136" i="15"/>
  <c r="F136" i="15"/>
  <c r="H133" i="15"/>
  <c r="G133" i="15"/>
  <c r="F133" i="15"/>
  <c r="H130" i="15"/>
  <c r="G130" i="15"/>
  <c r="F130" i="15"/>
  <c r="H123" i="15"/>
  <c r="G123" i="15"/>
  <c r="F123" i="15"/>
  <c r="H117" i="15"/>
  <c r="G117" i="15"/>
  <c r="F117" i="15"/>
  <c r="H111" i="15"/>
  <c r="G111" i="15"/>
  <c r="F111" i="15"/>
  <c r="H105" i="15"/>
  <c r="G105" i="15"/>
  <c r="F105" i="15"/>
  <c r="H102" i="15"/>
  <c r="G102" i="15"/>
  <c r="F102" i="15"/>
  <c r="H99" i="15"/>
  <c r="G99" i="15"/>
  <c r="F99" i="15"/>
  <c r="H96" i="15"/>
  <c r="G96" i="15"/>
  <c r="F96" i="15"/>
  <c r="G87" i="15"/>
  <c r="G86" i="15"/>
  <c r="G85" i="15"/>
  <c r="H79" i="15"/>
  <c r="G79" i="15"/>
  <c r="F79" i="15"/>
  <c r="H73" i="15"/>
  <c r="H74" i="15" s="1"/>
  <c r="G73" i="15"/>
  <c r="F72" i="15"/>
  <c r="F73" i="15" s="1"/>
  <c r="F74" i="15" s="1"/>
  <c r="H68" i="15"/>
  <c r="G68" i="15"/>
  <c r="F68" i="15"/>
  <c r="H65" i="15"/>
  <c r="G65" i="15"/>
  <c r="F65" i="15"/>
  <c r="H53" i="15"/>
  <c r="G53" i="15"/>
  <c r="F53" i="15"/>
  <c r="H46" i="15"/>
  <c r="G46" i="15"/>
  <c r="F46" i="15"/>
  <c r="H43" i="15"/>
  <c r="G43" i="15"/>
  <c r="F43" i="15"/>
  <c r="H31" i="15"/>
  <c r="G31" i="15"/>
  <c r="F31" i="15"/>
  <c r="H27" i="15"/>
  <c r="G27" i="15"/>
  <c r="F27" i="15"/>
  <c r="H23" i="15"/>
  <c r="G23" i="15"/>
  <c r="F23" i="15"/>
  <c r="H19" i="15"/>
  <c r="H37" i="15" s="1"/>
  <c r="G19" i="15"/>
  <c r="G37" i="15" s="1"/>
  <c r="F19" i="15"/>
  <c r="F37" i="15" s="1"/>
  <c r="H15" i="15"/>
  <c r="G15" i="15"/>
  <c r="H11" i="15"/>
  <c r="G11" i="15"/>
  <c r="H7" i="15"/>
  <c r="G7" i="15"/>
  <c r="G88" i="15" l="1"/>
  <c r="G90" i="15" s="1"/>
  <c r="H88" i="15"/>
  <c r="H90" i="15" s="1"/>
  <c r="G74" i="15"/>
  <c r="G13" i="8"/>
  <c r="G14" i="8" s="1"/>
  <c r="G15" i="8" s="1"/>
  <c r="G10" i="8"/>
  <c r="G11" i="8" s="1"/>
</calcChain>
</file>

<file path=xl/sharedStrings.xml><?xml version="1.0" encoding="utf-8"?>
<sst xmlns="http://schemas.openxmlformats.org/spreadsheetml/2006/main" count="1307" uniqueCount="472">
  <si>
    <t>%</t>
  </si>
  <si>
    <t>Ton</t>
  </si>
  <si>
    <t>TJ</t>
  </si>
  <si>
    <t>%</t>
    <phoneticPr fontId="18" type="noConversion"/>
  </si>
  <si>
    <t>tCO2-e</t>
    <phoneticPr fontId="18" type="noConversion"/>
  </si>
  <si>
    <t>tCFC-11</t>
    <phoneticPr fontId="18" type="noConversion"/>
  </si>
  <si>
    <t>TJ</t>
    <phoneticPr fontId="18" type="noConversion"/>
  </si>
  <si>
    <t>TOE</t>
    <phoneticPr fontId="18" type="noConversion"/>
  </si>
  <si>
    <t>Ton</t>
    <phoneticPr fontId="18" type="noConversion"/>
  </si>
  <si>
    <t>mg/L</t>
    <phoneticPr fontId="18" type="noConversion"/>
  </si>
  <si>
    <t>%</t>
    <phoneticPr fontId="18" type="noConversion"/>
  </si>
  <si>
    <t>-</t>
    <phoneticPr fontId="18" type="noConversion"/>
  </si>
  <si>
    <t>-</t>
  </si>
  <si>
    <t>KPIC DAWN (SHANGHAI) POLYMER</t>
    <phoneticPr fontId="18" type="noConversion"/>
  </si>
  <si>
    <t>TOC</t>
    <phoneticPr fontId="18" type="noConversion"/>
  </si>
  <si>
    <t>BOD</t>
    <phoneticPr fontId="18" type="noConversion"/>
  </si>
  <si>
    <t>SS</t>
    <phoneticPr fontId="18" type="noConversion"/>
  </si>
  <si>
    <t>Updated : 2026. 06.</t>
    <phoneticPr fontId="18" type="noConversion"/>
  </si>
  <si>
    <t>KPIC 2025 ESG Factbook</t>
  </si>
  <si>
    <t>Organizational Scale / Economic</t>
  </si>
  <si>
    <t>Environment</t>
  </si>
  <si>
    <t>Social</t>
  </si>
  <si>
    <t>Governance</t>
  </si>
  <si>
    <t>Organizational scale</t>
  </si>
  <si>
    <t>Energy consumption within the organization</t>
  </si>
  <si>
    <t>Employee composition by category</t>
  </si>
  <si>
    <t>Composition of the highest governance body (Board of Directors) and its committees</t>
  </si>
  <si>
    <t>Direct economic value generated and distributed</t>
  </si>
  <si>
    <t>Energy intensity</t>
  </si>
  <si>
    <t>New employee hires</t>
  </si>
  <si>
    <t>Composition of the governance body by category</t>
  </si>
  <si>
    <t>Government shareholding</t>
  </si>
  <si>
    <t>Reduction of energy consumption</t>
  </si>
  <si>
    <t>Employee length of service</t>
  </si>
  <si>
    <t>Operation of the highest governance body (Board) and its committees</t>
  </si>
  <si>
    <t>Total water withdrawal and recycling rate</t>
  </si>
  <si>
    <t>Employee remuneration</t>
  </si>
  <si>
    <t>Nature and total number of critical concerns communicated to the highest governance body (Board)</t>
  </si>
  <si>
    <t>Wastewater discharge</t>
  </si>
  <si>
    <t>Talent development</t>
  </si>
  <si>
    <t>Corporate ownership / operation</t>
  </si>
  <si>
    <t>Water consumption (withdrawal minus discharge)</t>
  </si>
  <si>
    <t>Work performance and career development evaluation</t>
  </si>
  <si>
    <t>Stakeholder communication</t>
  </si>
  <si>
    <t>Sanctions under environmental laws and regulations</t>
  </si>
  <si>
    <t>Labor relations</t>
  </si>
  <si>
    <t>Ethical management / compliance</t>
  </si>
  <si>
    <t>Direct greenhouse gas (GHG) emissions (Scope 1)</t>
  </si>
  <si>
    <t>Parental leave</t>
  </si>
  <si>
    <t>Remuneration policy</t>
  </si>
  <si>
    <t>Indirect greenhouse gas (GHG) emissions (Scope 2)</t>
  </si>
  <si>
    <t>Work-related injuries - employees</t>
  </si>
  <si>
    <t>Total GHG emissions (Scope 1+2)</t>
  </si>
  <si>
    <t>Work-related injuries - suppliers</t>
  </si>
  <si>
    <t>Greenhouse gas (GHG) emissions intensity</t>
  </si>
  <si>
    <t>Work-related ill health - employees</t>
  </si>
  <si>
    <t>Reduction of greenhouse gas (GHG) emissions</t>
  </si>
  <si>
    <t>Work-related ill health - suppliers</t>
  </si>
  <si>
    <t>NOx, SOx and other significant air emissions</t>
  </si>
  <si>
    <t>Safety management training</t>
  </si>
  <si>
    <t>Ozone-depleting substances (ODS)</t>
  </si>
  <si>
    <t>Supply chain management</t>
  </si>
  <si>
    <t>Water pollutants</t>
  </si>
  <si>
    <t>Proportion of spending on local suppliers at significant locations of operation</t>
  </si>
  <si>
    <t>Waste generation</t>
  </si>
  <si>
    <t>Local community impact</t>
  </si>
  <si>
    <t>Product life cycle assessment (LCA)</t>
  </si>
  <si>
    <t>Information security investment</t>
  </si>
  <si>
    <t>Chemical substances</t>
  </si>
  <si>
    <t>Substantiated complaints concerning breaches of customer privacy and losses of customer data</t>
  </si>
  <si>
    <t>Purchases of eco-friendly products/services</t>
  </si>
  <si>
    <t>Health and safety impacts of products and services</t>
  </si>
  <si>
    <t>Use of recycled feedstock</t>
  </si>
  <si>
    <t>Violations of laws and regulations in the social and economic areas</t>
  </si>
  <si>
    <t>Risk assessment</t>
  </si>
  <si>
    <t>Environmental management training</t>
  </si>
  <si>
    <t>Safety and health at the workplace</t>
  </si>
  <si>
    <t>Biodiversity</t>
  </si>
  <si>
    <t>In-house emergency response drills</t>
  </si>
  <si>
    <t>Grievance handling</t>
  </si>
  <si>
    <t>Employee training on customer privacy protection</t>
  </si>
  <si>
    <t>Indicator</t>
  </si>
  <si>
    <t>Site</t>
  </si>
  <si>
    <t>Unit</t>
  </si>
  <si>
    <t>Remarks</t>
  </si>
  <si>
    <t>Head office</t>
  </si>
  <si>
    <t>Ulsan</t>
  </si>
  <si>
    <t>Onsan</t>
  </si>
  <si>
    <t>Company-wide</t>
  </si>
  <si>
    <t>KRW</t>
  </si>
  <si>
    <t>KPIC Environmental (E) Indicators</t>
  </si>
  <si>
    <t>1. Energy consumption within the organization</t>
  </si>
  <si>
    <t>Non-renewable energy consumption - liquid fuels (C9+, MFO, etc.; excluding petroleum fuels (diesel, gasoline))</t>
  </si>
  <si>
    <t>Non-renewable energy consumption - gaseous fuels (LNG, LPG, CH4, etc.)</t>
  </si>
  <si>
    <t>Non-renewable energy consumption - petroleum fuels (diesel, gasoline)</t>
  </si>
  <si>
    <t>Total energy consumption within the organization</t>
  </si>
  <si>
    <t>- Restated due to a 2024 data aggregation error</t>
  </si>
  <si>
    <t>Renewable energy consumption - solar</t>
  </si>
  <si>
    <t>Electricity consumption</t>
  </si>
  <si>
    <t>Steam consumption</t>
  </si>
  <si>
    <t>Electricity sold</t>
  </si>
  <si>
    <t>Steam sold</t>
  </si>
  <si>
    <t>Share of renewable energy within the organization</t>
  </si>
  <si>
    <t>0.1% or less</t>
  </si>
  <si>
    <t>Total self-generated energy within the organization</t>
  </si>
  <si>
    <t>2. Energy intensity</t>
  </si>
  <si>
    <t>Energy intensity (per unit of sales)</t>
  </si>
  <si>
    <t>TJ/KRW 100 million</t>
  </si>
  <si>
    <t>3. Reduction of energy consumption</t>
  </si>
  <si>
    <t>Reduction in energy consumption (from conservation and efficiency initiatives)</t>
  </si>
  <si>
    <t>4. Total water withdrawal and recycling rate</t>
  </si>
  <si>
    <t>Water withdrawal - industrial water</t>
  </si>
  <si>
    <t>Total</t>
  </si>
  <si>
    <t>Water reused/recycled</t>
  </si>
  <si>
    <t>Water recirculation/recycling rate</t>
  </si>
  <si>
    <t>5. Wastewater discharge volume</t>
  </si>
  <si>
    <t>Wastewater discharge volume</t>
  </si>
  <si>
    <t>Yongam wastewater treatment plant and firefighting water use</t>
  </si>
  <si>
    <t>Terminal wastewater treatment plant</t>
  </si>
  <si>
    <t>Other organizations and wastewater recycling facilities</t>
  </si>
  <si>
    <t>6. Water consumption (withdrawal minus discharge)</t>
  </si>
  <si>
    <t>Water consumption</t>
  </si>
  <si>
    <t>Water consumption intensity (per unit of sales)</t>
  </si>
  <si>
    <t>Ton/KRW 100 million</t>
  </si>
  <si>
    <t>Water consumption in areas with water stress</t>
  </si>
  <si>
    <t>7. Sanctions under environmental laws and regulations</t>
  </si>
  <si>
    <t>Number of sanctions</t>
  </si>
  <si>
    <t>Cases</t>
  </si>
  <si>
    <t>Fines and penalties</t>
  </si>
  <si>
    <t>8. Direct greenhouse gas (GHG) emissions (Scope 1)</t>
  </si>
  <si>
    <t>Total direct GHG emissions</t>
  </si>
  <si>
    <t>Percentage of direct GHG emissions subject to emissions-limiting regulations</t>
  </si>
  <si>
    <t>9. Indirect greenhouse gas (GHG) emissions (Scope 2)</t>
  </si>
  <si>
    <t>Total location-based indirect GHG emissions</t>
  </si>
  <si>
    <t>Total market-based indirect GHG emissions</t>
  </si>
  <si>
    <t>10. Total GHG emissions (Scope 1+2)</t>
  </si>
  <si>
    <t>Total GHG emissions</t>
  </si>
  <si>
    <t>11. Greenhouse gas (GHG) emissions intensity</t>
  </si>
  <si>
    <t>GHG emissions intensity (per unit of sales)</t>
  </si>
  <si>
    <t>tCO2/KRW 100 million</t>
  </si>
  <si>
    <t>12. Reduction of greenhouse gas (GHG) emissions</t>
  </si>
  <si>
    <t>Annual GHG emissions reduction</t>
  </si>
  <si>
    <t>- Newly added in 2024</t>
  </si>
  <si>
    <t>13. NOx, SOx and other significant air emissions</t>
  </si>
  <si>
    <t>NOx emissions</t>
  </si>
  <si>
    <t>SOx emissions</t>
  </si>
  <si>
    <t>Volatile organic compound (VOC) emissions</t>
  </si>
  <si>
    <t>Particulate matter (PM) emissions</t>
  </si>
  <si>
    <t>14. Ozone-depleting substances (ODS)</t>
  </si>
  <si>
    <t>Imports</t>
  </si>
  <si>
    <t>15. Water pollutants</t>
  </si>
  <si>
    <t>Emissions</t>
  </si>
  <si>
    <t>Management performance</t>
  </si>
  <si>
    <t>16. Waste generation</t>
  </si>
  <si>
    <t>Total waste</t>
  </si>
  <si>
    <t>General waste</t>
  </si>
  <si>
    <t>Recycling</t>
  </si>
  <si>
    <t>Landfill</t>
  </si>
  <si>
    <t>Incineration with energy recovery</t>
  </si>
  <si>
    <t>Incineration without energy recovery</t>
  </si>
  <si>
    <t>Other</t>
  </si>
  <si>
    <t>Designated (hazardous) waste</t>
  </si>
  <si>
    <t>17. Product life cycle assessment (LCA)</t>
  </si>
  <si>
    <t>Total number of products</t>
  </si>
  <si>
    <t>Count</t>
  </si>
  <si>
    <t>Number of products assessed by LCA</t>
  </si>
  <si>
    <t>Percentage of products assessed by LCA</t>
  </si>
  <si>
    <t>18. Chemical substances</t>
  </si>
  <si>
    <t>Chemical substance emissions</t>
  </si>
  <si>
    <t>19. Purchases of eco-friendly products/services</t>
  </si>
  <si>
    <t>KRW million</t>
  </si>
  <si>
    <t>- Purchases under eco-friendly procurement criteria (incl. Korea Eco-Label, low-carbon, Good Recycled (GR) and ISCC PLUS certified products)</t>
  </si>
  <si>
    <t>Total purchases</t>
  </si>
  <si>
    <t>Eco-friendly products/services as a percentage of total procurement</t>
  </si>
  <si>
    <t>20. Use of recycled feedstock</t>
  </si>
  <si>
    <t>Recycled feedstock used</t>
  </si>
  <si>
    <t>Total feedstock used</t>
  </si>
  <si>
    <t>Recycled feedstock as a percentage of total feedstock</t>
  </si>
  <si>
    <t>Sales of low-carbon products</t>
  </si>
  <si>
    <t>- Sales under eco-friendly sales criteria (incl. Korea Eco-Label, low-carbon, Good Recycled (GR) and ISCC PLUS certified products)</t>
  </si>
  <si>
    <t>Total sales</t>
  </si>
  <si>
    <t>Eco-friendly products/services as a percentage of total sales</t>
  </si>
  <si>
    <t>22. Environmental management training</t>
  </si>
  <si>
    <t>Total employee training hours on environmental management</t>
  </si>
  <si>
    <t>Hours</t>
  </si>
  <si>
    <t>23. Biodiversity</t>
  </si>
  <si>
    <t>Sponsorship of Forest for Life</t>
  </si>
  <si>
    <t>1. Organizational scale</t>
  </si>
  <si>
    <t>Number of employees</t>
  </si>
  <si>
    <t>Persons</t>
  </si>
  <si>
    <t>Number of sites</t>
  </si>
  <si>
    <t>Sites</t>
  </si>
  <si>
    <t>Net sales (consolidated)</t>
  </si>
  <si>
    <t>Equity</t>
  </si>
  <si>
    <t>Liabilities</t>
  </si>
  <si>
    <t>2. Direct economic value generated and distributed*</t>
  </si>
  <si>
    <t>Direct economic value generated - net income</t>
  </si>
  <si>
    <t>Economic value distributed - corporate income tax (payments to government)</t>
  </si>
  <si>
    <t>Economic value distributed - employees (labor costs)</t>
  </si>
  <si>
    <t>KRW thousand</t>
  </si>
  <si>
    <t>Economic value distributed - employee benefits</t>
  </si>
  <si>
    <t>Economic value distributed - shareholders (dividends)</t>
  </si>
  <si>
    <t>Lobbying, interest representation or similar organizations</t>
  </si>
  <si>
    <t>National/local political campaigns, organizations or candidates</t>
  </si>
  <si>
    <t>Other non-profit organizations, associations, etc.</t>
  </si>
  <si>
    <t>Profit (loss) before income tax expense</t>
  </si>
  <si>
    <t>Nominal tax amount</t>
  </si>
  <si>
    <t>Effective tax amount</t>
  </si>
  <si>
    <t>Nominal tax rate</t>
  </si>
  <si>
    <t>Effective tax rate</t>
  </si>
  <si>
    <t>3. Government shareholding</t>
  </si>
  <si>
    <t>Government shareholding ratio</t>
  </si>
  <si>
    <t>KPIC Social (S) Indicators</t>
  </si>
  <si>
    <t>1. Employee composition by category</t>
  </si>
  <si>
    <t>By gender</t>
  </si>
  <si>
    <t>Percentage of male employees</t>
  </si>
  <si>
    <t>Percentage of female employees</t>
  </si>
  <si>
    <t>By age</t>
  </si>
  <si>
    <t>Percentage of employees under 30</t>
  </si>
  <si>
    <t>Percentage of employees aged 30-50</t>
  </si>
  <si>
    <t>Percentage of employees over 50</t>
  </si>
  <si>
    <t xml:space="preserve">    Diversity</t>
  </si>
  <si>
    <t>Percentage of Korean (Asian) employees</t>
  </si>
  <si>
    <t>- KPIC's employees are 100% Asian</t>
  </si>
  <si>
    <t>Percentage of foreign employees</t>
  </si>
  <si>
    <t>Percentage of employees with disabilities</t>
  </si>
  <si>
    <t>Permanent contract</t>
  </si>
  <si>
    <t>Number of male employees</t>
  </si>
  <si>
    <t>Number of female employees</t>
  </si>
  <si>
    <t>Fixed-term contract</t>
  </si>
  <si>
    <t>Female managers</t>
  </si>
  <si>
    <t>Number</t>
  </si>
  <si>
    <t>Percentage</t>
  </si>
  <si>
    <t>2. New employee hires</t>
  </si>
  <si>
    <t>Total number of employees</t>
  </si>
  <si>
    <t>Percentage of total employees</t>
  </si>
  <si>
    <t>Number of employees under 30</t>
  </si>
  <si>
    <t>Number of employees aged 30 to under 50</t>
  </si>
  <si>
    <t>Number of employees aged 50 and over</t>
  </si>
  <si>
    <t>Percentage of employees aged 30 to under 50</t>
  </si>
  <si>
    <t>Percentage of employees aged 50 and over</t>
  </si>
  <si>
    <t>3. Employee length of service</t>
  </si>
  <si>
    <t>Average employee length of service</t>
  </si>
  <si>
    <t>Years</t>
  </si>
  <si>
    <t>4. Employee remuneration</t>
  </si>
  <si>
    <t>Average salary</t>
  </si>
  <si>
    <t>Male</t>
  </si>
  <si>
    <t>Female</t>
  </si>
  <si>
    <t>Ratio of female to male remuneration</t>
  </si>
  <si>
    <t>5. Talent development</t>
  </si>
  <si>
    <t>Training hours</t>
  </si>
  <si>
    <t>Total training hours</t>
  </si>
  <si>
    <t>- Based on company-wide statutory mandatory training
- Reflects joiners and leavers during the year, so differs from the employee headcount on the 'Economic' tab</t>
  </si>
  <si>
    <t>Training hours per employee</t>
  </si>
  <si>
    <t>Training expenses</t>
  </si>
  <si>
    <t>Total training expenses</t>
  </si>
  <si>
    <t>Training expenses per employee</t>
  </si>
  <si>
    <t>6. Work performance and career development evaluation</t>
  </si>
  <si>
    <t>Number of employees receiving performance and career development reviews</t>
  </si>
  <si>
    <t>Number of employee self-assessments</t>
  </si>
  <si>
    <t>7. Labor relations</t>
  </si>
  <si>
    <t>Collective bargaining agreement coverage rate</t>
  </si>
  <si>
    <t>Labor-Management Council meetings held</t>
  </si>
  <si>
    <t>8. Parental leave</t>
  </si>
  <si>
    <t>Total employees who took parental leave</t>
  </si>
  <si>
    <t>Number of employees retained 12 months after returning from parental leave</t>
  </si>
  <si>
    <t>9. Work-related injuries - employees</t>
  </si>
  <si>
    <t>Total hours worked by employees</t>
  </si>
  <si>
    <t>Fatalities as a result of work-related injury</t>
  </si>
  <si>
    <t>High-consequence work-related injuries</t>
  </si>
  <si>
    <t>Lost-time injury frequency rate (LTIFR)</t>
  </si>
  <si>
    <t>Cases per million hours worked</t>
  </si>
  <si>
    <t>- Number of high-consequence injuries / total annual hours worked * 1,000,000</t>
  </si>
  <si>
    <t>10. Work-related injuries - suppliers</t>
  </si>
  <si>
    <t>Total hours worked by supplier workers</t>
  </si>
  <si>
    <t>Work-related fatalities among supplier workers</t>
  </si>
  <si>
    <t>High-consequence work-related injuries among supplier workers</t>
  </si>
  <si>
    <t>11. Work-related ill health - employees</t>
  </si>
  <si>
    <t>Cases of work-related ill health</t>
  </si>
  <si>
    <t>Fatalities as a result of work-related ill health</t>
  </si>
  <si>
    <t>12. Work-related ill health - suppliers</t>
  </si>
  <si>
    <t>13. Safety management training</t>
  </si>
  <si>
    <t>Safety management training hours</t>
  </si>
  <si>
    <t>14. Supply chain management</t>
  </si>
  <si>
    <t>Total number of suppliers</t>
  </si>
  <si>
    <t>Companies</t>
  </si>
  <si>
    <t>Total number of suppliers assessed for safety capabilities, etc.</t>
  </si>
  <si>
    <t>Suppliers with environmental law violations in the past 3 years</t>
  </si>
  <si>
    <t>Suppliers designated as high-accident workplaces</t>
  </si>
  <si>
    <t>Suppliers with safety and health incidents in the past year</t>
  </si>
  <si>
    <t>Number of one-day ESG consulting sessions provided</t>
  </si>
  <si>
    <t>15. Proportion of spending on local suppliers at significant locations of operation</t>
  </si>
  <si>
    <t>Procurement spending on local (domestic) suppliers</t>
  </si>
  <si>
    <t>Total procurement spending on suppliers</t>
  </si>
  <si>
    <t>Percentage of procurement spending on local suppliers</t>
  </si>
  <si>
    <t>16. Local community impact</t>
  </si>
  <si>
    <t>Percentage of sites conducting local community contribution activities</t>
  </si>
  <si>
    <t>Number of social contribution activities</t>
  </si>
  <si>
    <t>Spending on social contribution programs (total donations)</t>
  </si>
  <si>
    <t>KRW 100 million</t>
  </si>
  <si>
    <t>Number of employees participating in social contribution activities</t>
  </si>
  <si>
    <t>Hours of participation in social contribution activities</t>
  </si>
  <si>
    <t>17. Information security investment</t>
  </si>
  <si>
    <t>Information security investment ratio</t>
  </si>
  <si>
    <t>18. Substantiated complaints concerning breaches of customer privacy and losses of customer data</t>
  </si>
  <si>
    <t>Complaints received from outside parties and substantiated by the organization</t>
  </si>
  <si>
    <t>Complaints from regulatory bodies</t>
  </si>
  <si>
    <t>Number of customer data leaks</t>
  </si>
  <si>
    <t>Number of customer data thefts</t>
  </si>
  <si>
    <t>Number of customer data losses</t>
  </si>
  <si>
    <t>19. Health and safety impacts of products and services</t>
  </si>
  <si>
    <t>Number of monitoring activities for newly designated toxic substances and handling facility management</t>
  </si>
  <si>
    <t>Number of chemical substances newly registered in Korea</t>
  </si>
  <si>
    <t>Substances</t>
  </si>
  <si>
    <t>Violations of health and safety laws and regulations concerning products and services</t>
  </si>
  <si>
    <t>Incidents resulting in a fine or penalty for health and safety of products and services</t>
  </si>
  <si>
    <t>Incidents resulting in a warning for health and safety violations of products and services</t>
  </si>
  <si>
    <t>Violations of voluntary codes concerning health and safety of products and services</t>
  </si>
  <si>
    <t>20. Violations of laws and regulations in the social and economic areas</t>
  </si>
  <si>
    <t>Number of violations of laws and regulations in the social and economic areas</t>
  </si>
  <si>
    <t>Total monetary value of losses from violations (fines, etc.)</t>
  </si>
  <si>
    <t>Cases brought through dispute resolution mechanisms</t>
  </si>
  <si>
    <t>21. Risk assessment</t>
  </si>
  <si>
    <t>Number of hazards identified through the Process Safety Management (PSM) system</t>
  </si>
  <si>
    <t>Number of improvements identified through the Process Safety Management (PSM) system</t>
  </si>
  <si>
    <t>Number of job risk assessments</t>
  </si>
  <si>
    <t>Number of improvements identified and managed through job risk assessments</t>
  </si>
  <si>
    <t>22. Safety and health at the workplace</t>
  </si>
  <si>
    <t>Number of workplace OHS regulatory compliance documents prepared and implementation checks</t>
  </si>
  <si>
    <t>Number of OHS improvement meetings</t>
  </si>
  <si>
    <t>23. In-house emergency response drills</t>
  </si>
  <si>
    <t>Number of in-house comprehensive emergency response drills</t>
  </si>
  <si>
    <t>Number of joint emergency response drills with external agencies</t>
  </si>
  <si>
    <t>24. Grievance handling</t>
  </si>
  <si>
    <t>Employees</t>
  </si>
  <si>
    <t>Human rights grievances received</t>
  </si>
  <si>
    <t>Human rights grievances resolved</t>
  </si>
  <si>
    <t>Other (non-human rights) grievances received</t>
  </si>
  <si>
    <t>Other (non-human rights) grievances resolved</t>
  </si>
  <si>
    <t>Stakeholders other than employees (customers, suppliers, etc.)</t>
  </si>
  <si>
    <t>25. Employee training on customer privacy protection</t>
  </si>
  <si>
    <t>Customer personal data leaks and complaints</t>
  </si>
  <si>
    <t>Number of phishing email simulation drills for employees</t>
  </si>
  <si>
    <t>Disaster recovery simulation drills for employees</t>
  </si>
  <si>
    <t>KPIC Governance (G) Indicators</t>
  </si>
  <si>
    <t>Number of Board members</t>
  </si>
  <si>
    <t>Independent directors</t>
  </si>
  <si>
    <t>Female directors on the Board</t>
  </si>
  <si>
    <t>Number of female registered executives who are not the controlling shareholder or their relatives</t>
  </si>
  <si>
    <t>Number of independent directors on the Audit Committee</t>
  </si>
  <si>
    <t>Number of Audit Committee members meeting statutory accounting or financial expert requirements</t>
  </si>
  <si>
    <t>Number of directors on the Independent Director Nomination Committee</t>
  </si>
  <si>
    <t>- Composed of 2 independent directors and 1 executive director</t>
  </si>
  <si>
    <t>2. Composition of the governance body by category (based on the year-end Business Report)</t>
  </si>
  <si>
    <t>Number of male Board members</t>
  </si>
  <si>
    <t>Number of female Board members</t>
  </si>
  <si>
    <t>Number of Board members under 30</t>
  </si>
  <si>
    <t>Number of Board members aged 30 to under 50</t>
  </si>
  <si>
    <t>Number of Board members aged 50 and over</t>
  </si>
  <si>
    <t>3. Operation of the highest governance body (Board) and its committees</t>
  </si>
  <si>
    <t>Number of Board meetings held</t>
  </si>
  <si>
    <t>Meetings</t>
  </si>
  <si>
    <t>Number of Audit Committee meetings held</t>
  </si>
  <si>
    <t>Director training hours</t>
  </si>
  <si>
    <t>Advance notice period for convening the general meeting of shareholders</t>
  </si>
  <si>
    <t>Weeks</t>
  </si>
  <si>
    <t>Minimum advance notice period allowing Board members to sufficiently review all Board agenda items</t>
  </si>
  <si>
    <t>Non-audit service fees relative to audit service fees paid to the external auditor</t>
  </si>
  <si>
    <t>Number of independent directors with low attendance (below 75%)</t>
  </si>
  <si>
    <t>Number of agenda items on which independent directors dissented or proposed amendments</t>
  </si>
  <si>
    <t>4. Nature and total number of critical concerns communicated to the highest governance body (Board)</t>
  </si>
  <si>
    <t>Number of critical concerns reported to the Board</t>
  </si>
  <si>
    <t>5. Corporate ownership / operation</t>
  </si>
  <si>
    <t>Shareholding of the largest shareholder and related parties</t>
  </si>
  <si>
    <t>Total shareholding of executive directors, excluding the largest shareholder and related parties</t>
  </si>
  <si>
    <t>Shareholding of holders of 5% or more, excluding the largest shareholder and related parties (incl. executives and affiliates)</t>
  </si>
  <si>
    <t>Total shareholding of registered executives</t>
  </si>
  <si>
    <t>Korea Airtech Co., Ltd.</t>
  </si>
  <si>
    <t>Odfjell Terminals Korea Co., Ltd.</t>
  </si>
  <si>
    <t>Hanju Co., Ltd.</t>
  </si>
  <si>
    <t>Treasury shares</t>
  </si>
  <si>
    <t>Purchase amount</t>
  </si>
  <si>
    <t>- Business Report I. Company overview - 4. Total number of shares, etc.</t>
  </si>
  <si>
    <t>Shares held</t>
  </si>
  <si>
    <t>Percentage held</t>
  </si>
  <si>
    <t>6. Stakeholder communication</t>
  </si>
  <si>
    <t>Days of advance notice of venue, agenda, etc. for the annual general meeting of shareholders</t>
  </si>
  <si>
    <t>Days</t>
  </si>
  <si>
    <t>Number of IR (investor relations) meetings</t>
  </si>
  <si>
    <t>Number of voluntary disclosures</t>
  </si>
  <si>
    <t>Inquiry disclosures (yes/no)</t>
  </si>
  <si>
    <t>Designation as an unfaithful disclosure company</t>
  </si>
  <si>
    <t>- Business Report XI. Other matters necessary for investor protection - 3. Matters concerning sanctions, etc.</t>
  </si>
  <si>
    <t>Reporting period for the information provided (fiscal year or calendar year)</t>
  </si>
  <si>
    <t>Reporting cycle (annual, biennial, etc.)</t>
  </si>
  <si>
    <t>7. Ethical management / compliance</t>
  </si>
  <si>
    <t>Ethics / anti-corruption / fair trade training</t>
  </si>
  <si>
    <t>Number of employees who completed training</t>
  </si>
  <si>
    <t>Percentage of workers trained</t>
  </si>
  <si>
    <t>Number of Board members trained</t>
  </si>
  <si>
    <t>Ethics / corruption risk assessment</t>
  </si>
  <si>
    <t>Number of sites assessed for corruption risks</t>
  </si>
  <si>
    <t>Total number of sites</t>
  </si>
  <si>
    <t>Percentage of sites assessed for corruption risks</t>
  </si>
  <si>
    <t>Confirmed incidents of ethics violations / corruption</t>
  </si>
  <si>
    <t>Number of confirmed incidents of ethics violations / corruption</t>
  </si>
  <si>
    <t>Number of incidents in which workers were dismissed for violations / corruption</t>
  </si>
  <si>
    <t>Number of incidents in which workers were disciplined for violations / corruption</t>
  </si>
  <si>
    <t>Ethics violations / corruption</t>
  </si>
  <si>
    <t>Number of incidents in which contracts with suppliers were terminated due to violations / corruption</t>
  </si>
  <si>
    <t>Number of incidents in which contracts with suppliers were not renewed due to violations / corruption</t>
  </si>
  <si>
    <t>Number of legal actions regarding ethics violations / corruption</t>
  </si>
  <si>
    <t>In progress</t>
  </si>
  <si>
    <t>Completed</t>
  </si>
  <si>
    <t>Percentage of workers informed of the organization's anti-corruption policies and procedures</t>
  </si>
  <si>
    <t>Number of self-assessments using the fraud risk diagnostic checklist</t>
  </si>
  <si>
    <t>Number of teams subject to regular fraud risk audits in the year</t>
  </si>
  <si>
    <t>Number of findings from regular audits</t>
  </si>
  <si>
    <t>Number of recommendations from regular audits</t>
  </si>
  <si>
    <t>Number of special audits</t>
  </si>
  <si>
    <t>CEO remuneration</t>
  </si>
  <si>
    <t>Total CEO remuneration</t>
  </si>
  <si>
    <t>Average remuneration of all employees excluding the CEO</t>
  </si>
  <si>
    <t>Director remuneration</t>
  </si>
  <si>
    <t>Total director remuneration</t>
  </si>
  <si>
    <t>Average remuneration per director</t>
  </si>
  <si>
    <t>KPIC Organizational Scale / Economic Indicators</t>
  </si>
  <si>
    <t>2023</t>
  </si>
  <si>
    <t>2024</t>
  </si>
  <si>
    <t>2025</t>
  </si>
  <si>
    <t>- Consolidated basis</t>
  </si>
  <si>
    <t>- Nominal tax amount / profit before income tax expense * 100</t>
  </si>
  <si>
    <t>- Effective tax amount / profit before income tax expense * 100</t>
  </si>
  <si>
    <t>- Per unit of sales, consolidated basis</t>
  </si>
  <si>
    <t>- Per unit of sales</t>
  </si>
  <si>
    <t>- LCA coverage is counted by chemical substance (product group)</t>
  </si>
  <si>
    <t>- Recycled feedstock under the ISCC PLUS certification scheme</t>
  </si>
  <si>
    <t>- Female basic salary / male basic salary</t>
  </si>
  <si>
    <t>- Based on company-wide statutory mandatory training</t>
  </si>
  <si>
    <t>- Includes company-wide statutory mandatory training and other training</t>
  </si>
  <si>
    <t>- First-round employee self-assessment conducted</t>
  </si>
  <si>
    <t>- Excluding fatalities</t>
  </si>
  <si>
    <t>- Safety items within the supply chain assessment indicators</t>
  </si>
  <si>
    <t>- Composed entirely of independent directors</t>
  </si>
  <si>
    <t>- Business Report VI. Matters concerning the Board of Directors and other corporate bodies</t>
  </si>
  <si>
    <t>- Stated in the Corporate Governance Report</t>
  </si>
  <si>
    <t>- Business Report VII. Matters concerning shareholders</t>
  </si>
  <si>
    <t>- Business Report XII. Detailed tables - Investments in other corporations</t>
  </si>
  <si>
    <t>- Data differ by reference date due to offline approvals, employees approaching retirement, advisory office staff, leavers, etc.</t>
  </si>
  <si>
    <t>- Corruption and bribery</t>
  </si>
  <si>
    <t>- Discrimination and harassment</t>
  </si>
  <si>
    <t>- Conflicts of interest</t>
  </si>
  <si>
    <t>- Money laundering or insider trading</t>
  </si>
  <si>
    <t>- Other non-compliance with internal regulations</t>
  </si>
  <si>
    <t>- Minor internal regulation violations not subject to legal action</t>
  </si>
  <si>
    <t>- Business Report VIII. Matters concerning executives and employees</t>
  </si>
  <si>
    <t>Company-wide</t>
    <phoneticPr fontId="18" type="noConversion"/>
  </si>
  <si>
    <t>Shares</t>
    <phoneticPr fontId="18" type="noConversion"/>
  </si>
  <si>
    <t>Teams</t>
    <phoneticPr fontId="18" type="noConversion"/>
  </si>
  <si>
    <t>Percentage of employees eligible for veterans' benefits</t>
    <phoneticPr fontId="18" type="noConversion"/>
  </si>
  <si>
    <t>Direct economic value generated - operating profit</t>
    <phoneticPr fontId="18" type="noConversion"/>
  </si>
  <si>
    <t>21. Development of eco-friendly and socially beneficial products</t>
    <phoneticPr fontId="18" type="noConversion"/>
  </si>
  <si>
    <t>Development of eco-friendly and socially beneficial products</t>
    <phoneticPr fontId="18" type="noConversion"/>
  </si>
  <si>
    <t>Sponsorship of "Open Up, Fun World of Chemistry" (ecology program)</t>
    <phoneticPr fontId="18" type="noConversion"/>
  </si>
  <si>
    <t>- Source: aggregate of internal and external communication channels
   Whistleblowing Channel (Sinmungo), Cyber Audit Office, supplier councils, 
   suggestion boxes</t>
    <phoneticPr fontId="18" type="noConversion"/>
  </si>
  <si>
    <t>- Includes registered and unregistered executives and non-executive officers</t>
    <phoneticPr fontId="18" type="noConversion"/>
  </si>
  <si>
    <t>KPIC's ownership interests in affiliates</t>
    <phoneticPr fontId="18" type="noConversion"/>
  </si>
  <si>
    <t>1. Composition of the highest governance body (Board of Directors) and its committees</t>
    <phoneticPr fontId="18" type="noConversion"/>
  </si>
  <si>
    <t>Average tenure of Board members</t>
    <phoneticPr fontId="18" type="noConversion"/>
  </si>
  <si>
    <t>8. Remuneration policy</t>
    <phoneticPr fontId="18" type="noConversion"/>
  </si>
  <si>
    <t>Number of suppliers assessed for environmental/social/governance impacts</t>
    <phoneticPr fontId="18" type="noConversion"/>
  </si>
  <si>
    <t>Economic value distributed - donations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</si>
</sst>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_-* #,##0.0_-;\-* #,##0.0_-;_-* &quot;-&quot;_-;_-@_-"/>
    <numFmt numFmtId="178" formatCode="#,##0_ "/>
    <numFmt numFmtId="179" formatCode="0_);[Red]\(0\)"/>
    <numFmt numFmtId="180" formatCode="0.00_);[Red]\(0.00\)"/>
    <numFmt numFmtId="181" formatCode="#,##0_);[Red]\(#,##0\)"/>
    <numFmt numFmtId="182" formatCode="#,##0.00_ "/>
    <numFmt numFmtId="183" formatCode="0.00_ "/>
    <numFmt numFmtId="184" formatCode="0.0_ "/>
    <numFmt numFmtId="185" formatCode="0.0_);[Red]\(0.0\)"/>
    <numFmt numFmtId="186" formatCode="#,##0.0_ "/>
    <numFmt numFmtId="187" formatCode="0_ "/>
    <numFmt numFmtId="188" formatCode="#,##0.00_);[Red]\(#,##0.00\)"/>
    <numFmt numFmtId="189" formatCode="_-* #,##0_-;\-* #,##0_-;_-* &quot;-&quot;??_-;_-@_-"/>
  </numFmts>
  <fonts count="3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Arial"/>
      <family val="2"/>
    </font>
    <font>
      <b/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i/>
      <sz val="9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9" fillId="0" borderId="0"/>
    <xf numFmtId="42" fontId="1" fillId="0" borderId="0" applyFont="0" applyFill="0" applyBorder="0" applyAlignment="0" applyProtection="0">
      <alignment vertical="center"/>
    </xf>
  </cellStyleXfs>
  <cellXfs count="408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26" fillId="0" borderId="15" xfId="0" applyFont="1" applyBorder="1" applyAlignment="1">
      <alignment horizontal="left" vertical="center" inden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25" fillId="0" borderId="13" xfId="0" applyFont="1" applyBorder="1">
      <alignment vertical="center"/>
    </xf>
    <xf numFmtId="0" fontId="22" fillId="0" borderId="0" xfId="0" applyFont="1">
      <alignment vertical="center"/>
    </xf>
    <xf numFmtId="0" fontId="24" fillId="34" borderId="20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left" vertical="center" indent="1"/>
    </xf>
    <xf numFmtId="0" fontId="0" fillId="0" borderId="20" xfId="0" applyBorder="1" applyAlignment="1">
      <alignment horizontal="center" vertical="center"/>
    </xf>
    <xf numFmtId="41" fontId="0" fillId="0" borderId="20" xfId="1" applyFont="1" applyBorder="1">
      <alignment vertical="center"/>
    </xf>
    <xf numFmtId="41" fontId="0" fillId="0" borderId="20" xfId="1" applyFont="1" applyFill="1" applyBorder="1">
      <alignment vertical="center"/>
    </xf>
    <xf numFmtId="0" fontId="25" fillId="0" borderId="20" xfId="0" applyFont="1" applyBorder="1" applyAlignment="1">
      <alignment horizontal="center" vertical="center"/>
    </xf>
    <xf numFmtId="0" fontId="28" fillId="0" borderId="20" xfId="0" applyFont="1" applyBorder="1" applyAlignment="1">
      <alignment horizontal="left" vertical="center" indent="1"/>
    </xf>
    <xf numFmtId="0" fontId="28" fillId="0" borderId="20" xfId="0" applyFont="1" applyBorder="1" applyAlignment="1">
      <alignment horizontal="center" vertical="center"/>
    </xf>
    <xf numFmtId="41" fontId="28" fillId="0" borderId="20" xfId="1" applyFont="1" applyFill="1" applyBorder="1">
      <alignment vertical="center"/>
    </xf>
    <xf numFmtId="0" fontId="0" fillId="0" borderId="20" xfId="0" applyBorder="1" applyAlignment="1">
      <alignment horizontal="left" vertical="center" indent="1"/>
    </xf>
    <xf numFmtId="0" fontId="0" fillId="0" borderId="20" xfId="0" applyBorder="1">
      <alignment vertical="center"/>
    </xf>
    <xf numFmtId="0" fontId="22" fillId="0" borderId="20" xfId="0" applyFont="1" applyBorder="1">
      <alignment vertical="center"/>
    </xf>
    <xf numFmtId="41" fontId="25" fillId="0" borderId="20" xfId="1" applyFont="1" applyFill="1" applyBorder="1">
      <alignment vertical="center"/>
    </xf>
    <xf numFmtId="0" fontId="0" fillId="36" borderId="20" xfId="0" applyFill="1" applyBorder="1" applyAlignment="1">
      <alignment horizontal="center" vertical="center"/>
    </xf>
    <xf numFmtId="41" fontId="0" fillId="36" borderId="20" xfId="1" applyFont="1" applyFill="1" applyBorder="1">
      <alignment vertical="center"/>
    </xf>
    <xf numFmtId="0" fontId="25" fillId="36" borderId="20" xfId="0" applyFont="1" applyFill="1" applyBorder="1" applyAlignment="1">
      <alignment horizontal="center" vertical="center"/>
    </xf>
    <xf numFmtId="41" fontId="1" fillId="36" borderId="20" xfId="1" applyFont="1" applyFill="1" applyBorder="1">
      <alignment vertical="center"/>
    </xf>
    <xf numFmtId="43" fontId="0" fillId="0" borderId="20" xfId="0" applyNumberFormat="1" applyBorder="1">
      <alignment vertical="center"/>
    </xf>
    <xf numFmtId="0" fontId="20" fillId="0" borderId="20" xfId="0" applyFont="1" applyBorder="1" applyAlignment="1">
      <alignment horizontal="left" vertical="center" indent="2"/>
    </xf>
    <xf numFmtId="0" fontId="20" fillId="36" borderId="20" xfId="0" applyFont="1" applyFill="1" applyBorder="1" applyAlignment="1">
      <alignment horizontal="left" vertical="center" indent="2"/>
    </xf>
    <xf numFmtId="0" fontId="20" fillId="0" borderId="20" xfId="0" applyFont="1" applyBorder="1" applyAlignment="1">
      <alignment horizontal="left" vertical="center"/>
    </xf>
    <xf numFmtId="0" fontId="20" fillId="33" borderId="20" xfId="0" applyFont="1" applyFill="1" applyBorder="1">
      <alignment vertical="center"/>
    </xf>
    <xf numFmtId="0" fontId="32" fillId="34" borderId="20" xfId="0" applyFont="1" applyFill="1" applyBorder="1" applyAlignment="1">
      <alignment horizontal="center" vertical="center"/>
    </xf>
    <xf numFmtId="0" fontId="0" fillId="37" borderId="20" xfId="0" applyFill="1" applyBorder="1" applyAlignment="1">
      <alignment horizontal="center" vertical="center"/>
    </xf>
    <xf numFmtId="178" fontId="0" fillId="37" borderId="20" xfId="0" applyNumberFormat="1" applyFill="1" applyBorder="1" applyAlignment="1">
      <alignment horizontal="center" vertical="center"/>
    </xf>
    <xf numFmtId="178" fontId="0" fillId="37" borderId="20" xfId="1" applyNumberFormat="1" applyFont="1" applyFill="1" applyBorder="1">
      <alignment vertical="center"/>
    </xf>
    <xf numFmtId="178" fontId="25" fillId="37" borderId="20" xfId="0" applyNumberFormat="1" applyFont="1" applyFill="1" applyBorder="1">
      <alignment vertical="center"/>
    </xf>
    <xf numFmtId="178" fontId="25" fillId="0" borderId="20" xfId="0" applyNumberFormat="1" applyFont="1" applyBorder="1">
      <alignment vertical="center"/>
    </xf>
    <xf numFmtId="0" fontId="0" fillId="0" borderId="20" xfId="0" quotePrefix="1" applyBorder="1">
      <alignment vertical="center"/>
    </xf>
    <xf numFmtId="41" fontId="0" fillId="0" borderId="20" xfId="1" applyFont="1" applyBorder="1" applyAlignment="1">
      <alignment horizontal="right" vertical="center"/>
    </xf>
    <xf numFmtId="178" fontId="0" fillId="0" borderId="20" xfId="0" applyNumberFormat="1" applyBorder="1" applyAlignment="1">
      <alignment horizontal="right" vertical="center"/>
    </xf>
    <xf numFmtId="0" fontId="0" fillId="0" borderId="20" xfId="0" quotePrefix="1" applyBorder="1" applyAlignment="1">
      <alignment vertical="center" wrapText="1"/>
    </xf>
    <xf numFmtId="0" fontId="19" fillId="33" borderId="23" xfId="0" applyFont="1" applyFill="1" applyBorder="1" applyAlignment="1">
      <alignment horizontal="left" vertical="center"/>
    </xf>
    <xf numFmtId="0" fontId="0" fillId="36" borderId="20" xfId="0" applyFill="1" applyBorder="1">
      <alignment vertical="center"/>
    </xf>
    <xf numFmtId="0" fontId="25" fillId="0" borderId="20" xfId="0" applyFont="1" applyBorder="1">
      <alignment vertical="center"/>
    </xf>
    <xf numFmtId="0" fontId="25" fillId="33" borderId="20" xfId="0" applyFont="1" applyFill="1" applyBorder="1">
      <alignment vertical="center"/>
    </xf>
    <xf numFmtId="0" fontId="25" fillId="0" borderId="0" xfId="0" applyFont="1">
      <alignment vertical="center"/>
    </xf>
    <xf numFmtId="0" fontId="21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176" fontId="25" fillId="36" borderId="20" xfId="1" applyNumberFormat="1" applyFont="1" applyFill="1" applyBorder="1" applyAlignment="1">
      <alignment horizontal="right" vertical="center"/>
    </xf>
    <xf numFmtId="0" fontId="25" fillId="36" borderId="20" xfId="0" applyFont="1" applyFill="1" applyBorder="1">
      <alignment vertical="center"/>
    </xf>
    <xf numFmtId="41" fontId="28" fillId="0" borderId="20" xfId="1" applyFont="1" applyFill="1" applyBorder="1" applyAlignment="1">
      <alignment horizontal="right" vertical="center"/>
    </xf>
    <xf numFmtId="176" fontId="28" fillId="0" borderId="20" xfId="1" applyNumberFormat="1" applyFont="1" applyFill="1" applyBorder="1" applyAlignment="1">
      <alignment horizontal="right" vertical="center"/>
    </xf>
    <xf numFmtId="179" fontId="0" fillId="0" borderId="20" xfId="1" applyNumberFormat="1" applyFont="1" applyFill="1" applyBorder="1">
      <alignment vertical="center"/>
    </xf>
    <xf numFmtId="179" fontId="0" fillId="0" borderId="20" xfId="1" applyNumberFormat="1" applyFont="1" applyFill="1" applyBorder="1" applyAlignment="1">
      <alignment horizontal="right" vertical="center"/>
    </xf>
    <xf numFmtId="179" fontId="0" fillId="0" borderId="20" xfId="0" applyNumberFormat="1" applyBorder="1">
      <alignment vertical="center"/>
    </xf>
    <xf numFmtId="180" fontId="0" fillId="37" borderId="20" xfId="45" applyNumberFormat="1" applyFont="1" applyFill="1" applyBorder="1" applyAlignment="1">
      <alignment horizontal="right" vertical="center"/>
    </xf>
    <xf numFmtId="180" fontId="0" fillId="0" borderId="20" xfId="1" applyNumberFormat="1" applyFont="1" applyFill="1" applyBorder="1">
      <alignment vertical="center"/>
    </xf>
    <xf numFmtId="181" fontId="0" fillId="0" borderId="20" xfId="1" applyNumberFormat="1" applyFont="1" applyFill="1" applyBorder="1">
      <alignment vertical="center"/>
    </xf>
    <xf numFmtId="178" fontId="0" fillId="0" borderId="20" xfId="1" applyNumberFormat="1" applyFont="1" applyFill="1" applyBorder="1">
      <alignment vertical="center"/>
    </xf>
    <xf numFmtId="179" fontId="0" fillId="37" borderId="20" xfId="0" applyNumberFormat="1" applyFill="1" applyBorder="1" applyAlignment="1">
      <alignment horizontal="right" vertical="center"/>
    </xf>
    <xf numFmtId="181" fontId="0" fillId="36" borderId="20" xfId="1" applyNumberFormat="1" applyFont="1" applyFill="1" applyBorder="1">
      <alignment vertical="center"/>
    </xf>
    <xf numFmtId="0" fontId="23" fillId="33" borderId="22" xfId="0" applyFont="1" applyFill="1" applyBorder="1">
      <alignment vertical="center"/>
    </xf>
    <xf numFmtId="0" fontId="23" fillId="33" borderId="23" xfId="0" applyFont="1" applyFill="1" applyBorder="1">
      <alignment vertical="center"/>
    </xf>
    <xf numFmtId="0" fontId="14" fillId="0" borderId="20" xfId="0" applyFont="1" applyBorder="1" applyAlignment="1">
      <alignment vertical="center" wrapText="1"/>
    </xf>
    <xf numFmtId="177" fontId="0" fillId="0" borderId="20" xfId="1" applyNumberFormat="1" applyFont="1" applyFill="1" applyBorder="1" applyAlignment="1">
      <alignment horizontal="right" vertical="center"/>
    </xf>
    <xf numFmtId="1" fontId="25" fillId="36" borderId="20" xfId="1" applyNumberFormat="1" applyFont="1" applyFill="1" applyBorder="1" applyAlignment="1">
      <alignment horizontal="right" vertical="center"/>
    </xf>
    <xf numFmtId="1" fontId="25" fillId="0" borderId="20" xfId="1" applyNumberFormat="1" applyFont="1" applyFill="1" applyBorder="1" applyAlignment="1">
      <alignment horizontal="right" vertical="center"/>
    </xf>
    <xf numFmtId="41" fontId="1" fillId="0" borderId="20" xfId="1" applyFont="1" applyFill="1" applyBorder="1">
      <alignment vertical="center"/>
    </xf>
    <xf numFmtId="178" fontId="0" fillId="0" borderId="20" xfId="0" applyNumberFormat="1" applyBorder="1">
      <alignment vertical="center"/>
    </xf>
    <xf numFmtId="181" fontId="0" fillId="0" borderId="20" xfId="0" applyNumberFormat="1" applyBorder="1" applyAlignment="1">
      <alignment horizontal="right" vertical="center"/>
    </xf>
    <xf numFmtId="0" fontId="22" fillId="0" borderId="26" xfId="0" applyFont="1" applyBorder="1" applyAlignment="1">
      <alignment vertical="center" wrapText="1"/>
    </xf>
    <xf numFmtId="0" fontId="22" fillId="36" borderId="24" xfId="0" applyFont="1" applyFill="1" applyBorder="1">
      <alignment vertical="center"/>
    </xf>
    <xf numFmtId="0" fontId="33" fillId="34" borderId="2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1" fontId="0" fillId="0" borderId="20" xfId="1" applyFont="1" applyFill="1" applyBorder="1" applyAlignment="1">
      <alignment horizontal="right" vertical="center"/>
    </xf>
    <xf numFmtId="0" fontId="22" fillId="0" borderId="20" xfId="0" quotePrefix="1" applyFont="1" applyBorder="1" applyAlignment="1">
      <alignment vertical="center" wrapText="1"/>
    </xf>
    <xf numFmtId="0" fontId="0" fillId="37" borderId="23" xfId="0" applyFill="1" applyBorder="1" applyAlignment="1">
      <alignment horizontal="left" vertical="center" indent="1"/>
    </xf>
    <xf numFmtId="0" fontId="31" fillId="0" borderId="20" xfId="0" applyFont="1" applyBorder="1" applyAlignment="1">
      <alignment horizontal="left" vertical="center" indent="1"/>
    </xf>
    <xf numFmtId="183" fontId="0" fillId="0" borderId="0" xfId="0" applyNumberFormat="1">
      <alignment vertical="center"/>
    </xf>
    <xf numFmtId="0" fontId="35" fillId="0" borderId="0" xfId="0" applyFont="1">
      <alignment vertical="center"/>
    </xf>
    <xf numFmtId="179" fontId="0" fillId="0" borderId="20" xfId="1" applyNumberFormat="1" applyFont="1" applyBorder="1" applyAlignment="1">
      <alignment horizontal="right" vertical="center"/>
    </xf>
    <xf numFmtId="179" fontId="25" fillId="0" borderId="20" xfId="0" applyNumberFormat="1" applyFont="1" applyBorder="1" applyAlignment="1">
      <alignment horizontal="right" vertical="center"/>
    </xf>
    <xf numFmtId="179" fontId="0" fillId="0" borderId="20" xfId="0" applyNumberFormat="1" applyBorder="1" applyAlignment="1">
      <alignment horizontal="right" vertical="center"/>
    </xf>
    <xf numFmtId="179" fontId="25" fillId="0" borderId="20" xfId="0" applyNumberFormat="1" applyFont="1" applyBorder="1">
      <alignment vertical="center"/>
    </xf>
    <xf numFmtId="179" fontId="0" fillId="0" borderId="20" xfId="1" applyNumberFormat="1" applyFont="1" applyBorder="1">
      <alignment vertical="center"/>
    </xf>
    <xf numFmtId="179" fontId="0" fillId="0" borderId="20" xfId="1" applyNumberFormat="1" applyFont="1" applyBorder="1" applyAlignment="1">
      <alignment vertical="center"/>
    </xf>
    <xf numFmtId="179" fontId="0" fillId="0" borderId="20" xfId="43" applyNumberFormat="1" applyFont="1" applyBorder="1" applyAlignment="1">
      <alignment horizontal="right" vertical="center"/>
    </xf>
    <xf numFmtId="179" fontId="0" fillId="0" borderId="20" xfId="43" applyNumberFormat="1" applyFont="1" applyBorder="1">
      <alignment vertical="center"/>
    </xf>
    <xf numFmtId="0" fontId="20" fillId="33" borderId="22" xfId="0" applyFont="1" applyFill="1" applyBorder="1">
      <alignment vertical="center"/>
    </xf>
    <xf numFmtId="0" fontId="20" fillId="33" borderId="23" xfId="0" applyFont="1" applyFill="1" applyBorder="1">
      <alignment vertical="center"/>
    </xf>
    <xf numFmtId="179" fontId="0" fillId="0" borderId="20" xfId="1" applyNumberFormat="1" applyFont="1" applyFill="1" applyBorder="1" applyAlignment="1">
      <alignment vertical="center"/>
    </xf>
    <xf numFmtId="179" fontId="31" fillId="0" borderId="20" xfId="1" applyNumberFormat="1" applyFont="1" applyFill="1" applyBorder="1">
      <alignment vertical="center"/>
    </xf>
    <xf numFmtId="0" fontId="36" fillId="0" borderId="0" xfId="0" applyFont="1">
      <alignment vertical="center"/>
    </xf>
    <xf numFmtId="178" fontId="0" fillId="0" borderId="20" xfId="0" applyNumberFormat="1" applyBorder="1" applyAlignment="1">
      <alignment horizontal="center" vertical="center"/>
    </xf>
    <xf numFmtId="185" fontId="0" fillId="0" borderId="20" xfId="1" applyNumberFormat="1" applyFont="1" applyFill="1" applyBorder="1">
      <alignment vertical="center"/>
    </xf>
    <xf numFmtId="186" fontId="25" fillId="0" borderId="20" xfId="0" applyNumberFormat="1" applyFont="1" applyBorder="1">
      <alignment vertical="center"/>
    </xf>
    <xf numFmtId="184" fontId="25" fillId="0" borderId="20" xfId="1" applyNumberFormat="1" applyFont="1" applyFill="1" applyBorder="1">
      <alignment vertical="center"/>
    </xf>
    <xf numFmtId="187" fontId="25" fillId="0" borderId="20" xfId="1" applyNumberFormat="1" applyFont="1" applyFill="1" applyBorder="1">
      <alignment vertical="center"/>
    </xf>
    <xf numFmtId="0" fontId="30" fillId="33" borderId="22" xfId="0" applyFont="1" applyFill="1" applyBorder="1">
      <alignment vertical="center"/>
    </xf>
    <xf numFmtId="0" fontId="30" fillId="33" borderId="23" xfId="0" applyFont="1" applyFill="1" applyBorder="1">
      <alignment vertical="center"/>
    </xf>
    <xf numFmtId="0" fontId="37" fillId="0" borderId="0" xfId="0" applyFont="1">
      <alignment vertical="center"/>
    </xf>
    <xf numFmtId="0" fontId="0" fillId="0" borderId="21" xfId="0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36" borderId="21" xfId="0" applyFont="1" applyFill="1" applyBorder="1" applyAlignment="1">
      <alignment horizontal="center" vertical="center"/>
    </xf>
    <xf numFmtId="0" fontId="23" fillId="33" borderId="20" xfId="0" applyFont="1" applyFill="1" applyBorder="1">
      <alignment vertical="center"/>
    </xf>
    <xf numFmtId="0" fontId="25" fillId="36" borderId="20" xfId="0" quotePrefix="1" applyFont="1" applyFill="1" applyBorder="1">
      <alignment vertical="center"/>
    </xf>
    <xf numFmtId="0" fontId="31" fillId="0" borderId="20" xfId="0" quotePrefix="1" applyFont="1" applyBorder="1" applyAlignment="1">
      <alignment vertical="center" wrapText="1"/>
    </xf>
    <xf numFmtId="185" fontId="0" fillId="36" borderId="20" xfId="1" applyNumberFormat="1" applyFont="1" applyFill="1" applyBorder="1">
      <alignment vertical="center"/>
    </xf>
    <xf numFmtId="185" fontId="0" fillId="0" borderId="20" xfId="1" applyNumberFormat="1" applyFont="1" applyFill="1" applyBorder="1" applyAlignment="1">
      <alignment horizontal="right" vertical="center"/>
    </xf>
    <xf numFmtId="185" fontId="31" fillId="0" borderId="20" xfId="1" applyNumberFormat="1" applyFont="1" applyFill="1" applyBorder="1" applyAlignment="1">
      <alignment horizontal="right" vertical="center"/>
    </xf>
    <xf numFmtId="185" fontId="31" fillId="0" borderId="20" xfId="1" applyNumberFormat="1" applyFont="1" applyFill="1" applyBorder="1">
      <alignment vertical="center"/>
    </xf>
    <xf numFmtId="179" fontId="25" fillId="0" borderId="20" xfId="1" applyNumberFormat="1" applyFont="1" applyFill="1" applyBorder="1">
      <alignment vertical="center"/>
    </xf>
    <xf numFmtId="180" fontId="25" fillId="0" borderId="20" xfId="1" applyNumberFormat="1" applyFont="1" applyFill="1" applyBorder="1">
      <alignment vertical="center"/>
    </xf>
    <xf numFmtId="180" fontId="25" fillId="36" borderId="20" xfId="1" applyNumberFormat="1" applyFont="1" applyFill="1" applyBorder="1">
      <alignment vertical="center"/>
    </xf>
    <xf numFmtId="181" fontId="25" fillId="0" borderId="20" xfId="1" applyNumberFormat="1" applyFont="1" applyFill="1" applyBorder="1">
      <alignment vertical="center"/>
    </xf>
    <xf numFmtId="181" fontId="25" fillId="36" borderId="20" xfId="1" applyNumberFormat="1" applyFont="1" applyFill="1" applyBorder="1">
      <alignment vertical="center"/>
    </xf>
    <xf numFmtId="41" fontId="0" fillId="0" borderId="0" xfId="0" applyNumberFormat="1">
      <alignment vertical="center"/>
    </xf>
    <xf numFmtId="181" fontId="28" fillId="0" borderId="20" xfId="0" applyNumberFormat="1" applyFont="1" applyBorder="1" applyAlignment="1">
      <alignment horizontal="right" vertical="center"/>
    </xf>
    <xf numFmtId="181" fontId="0" fillId="0" borderId="20" xfId="1" applyNumberFormat="1" applyFont="1" applyBorder="1">
      <alignment vertical="center"/>
    </xf>
    <xf numFmtId="181" fontId="28" fillId="36" borderId="20" xfId="0" applyNumberFormat="1" applyFont="1" applyFill="1" applyBorder="1" applyAlignment="1">
      <alignment horizontal="right" vertical="center"/>
    </xf>
    <xf numFmtId="181" fontId="0" fillId="0" borderId="20" xfId="1" applyNumberFormat="1" applyFont="1" applyBorder="1" applyAlignment="1">
      <alignment horizontal="right" vertical="center"/>
    </xf>
    <xf numFmtId="0" fontId="19" fillId="33" borderId="22" xfId="0" applyFont="1" applyFill="1" applyBorder="1" applyAlignment="1">
      <alignment horizontal="center" vertical="center"/>
    </xf>
    <xf numFmtId="0" fontId="23" fillId="33" borderId="22" xfId="0" applyFont="1" applyFill="1" applyBorder="1" applyAlignment="1">
      <alignment horizontal="center" vertical="center"/>
    </xf>
    <xf numFmtId="0" fontId="30" fillId="33" borderId="22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center" vertical="center"/>
    </xf>
    <xf numFmtId="178" fontId="0" fillId="0" borderId="20" xfId="43" applyNumberFormat="1" applyFont="1" applyFill="1" applyBorder="1" applyAlignment="1">
      <alignment horizontal="right" vertical="center"/>
    </xf>
    <xf numFmtId="182" fontId="25" fillId="0" borderId="20" xfId="1" applyNumberFormat="1" applyFont="1" applyFill="1" applyBorder="1" applyAlignment="1">
      <alignment horizontal="right" vertical="center"/>
    </xf>
    <xf numFmtId="178" fontId="25" fillId="0" borderId="20" xfId="1" applyNumberFormat="1" applyFont="1" applyFill="1" applyBorder="1">
      <alignment vertical="center"/>
    </xf>
    <xf numFmtId="0" fontId="0" fillId="36" borderId="20" xfId="0" quotePrefix="1" applyFill="1" applyBorder="1" applyAlignment="1">
      <alignment vertical="center" wrapText="1"/>
    </xf>
    <xf numFmtId="181" fontId="31" fillId="0" borderId="20" xfId="1" applyNumberFormat="1" applyFont="1" applyFill="1" applyBorder="1">
      <alignment vertical="center"/>
    </xf>
    <xf numFmtId="0" fontId="22" fillId="0" borderId="23" xfId="0" applyFont="1" applyBorder="1" applyAlignment="1">
      <alignment vertical="center" wrapText="1"/>
    </xf>
    <xf numFmtId="179" fontId="0" fillId="0" borderId="20" xfId="45" applyNumberFormat="1" applyFont="1" applyFill="1" applyBorder="1" applyAlignment="1">
      <alignment vertical="center"/>
    </xf>
    <xf numFmtId="179" fontId="21" fillId="0" borderId="20" xfId="0" applyNumberFormat="1" applyFont="1" applyBorder="1">
      <alignment vertical="center"/>
    </xf>
    <xf numFmtId="0" fontId="0" fillId="0" borderId="20" xfId="0" applyBorder="1" applyAlignment="1">
      <alignment horizontal="left" vertical="center"/>
    </xf>
    <xf numFmtId="0" fontId="0" fillId="36" borderId="20" xfId="0" applyFill="1" applyBorder="1" applyAlignment="1">
      <alignment horizontal="left" vertical="center"/>
    </xf>
    <xf numFmtId="178" fontId="0" fillId="36" borderId="20" xfId="0" applyNumberFormat="1" applyFill="1" applyBorder="1" applyAlignment="1">
      <alignment horizontal="right" vertical="center"/>
    </xf>
    <xf numFmtId="0" fontId="23" fillId="33" borderId="22" xfId="0" applyFont="1" applyFill="1" applyBorder="1" applyAlignment="1">
      <alignment horizontal="left" vertical="center"/>
    </xf>
    <xf numFmtId="179" fontId="25" fillId="0" borderId="20" xfId="0" quotePrefix="1" applyNumberFormat="1" applyFont="1" applyBorder="1" applyAlignment="1">
      <alignment horizontal="right" vertical="center"/>
    </xf>
    <xf numFmtId="41" fontId="0" fillId="0" borderId="26" xfId="1" applyFont="1" applyFill="1" applyBorder="1">
      <alignment vertical="center"/>
    </xf>
    <xf numFmtId="179" fontId="31" fillId="0" borderId="25" xfId="1" applyNumberFormat="1" applyFont="1" applyFill="1" applyBorder="1">
      <alignment vertical="center"/>
    </xf>
    <xf numFmtId="179" fontId="21" fillId="0" borderId="23" xfId="0" applyNumberFormat="1" applyFont="1" applyBorder="1">
      <alignment vertical="center"/>
    </xf>
    <xf numFmtId="182" fontId="0" fillId="36" borderId="20" xfId="0" applyNumberFormat="1" applyFill="1" applyBorder="1" applyAlignment="1">
      <alignment horizontal="right" vertical="center"/>
    </xf>
    <xf numFmtId="188" fontId="25" fillId="36" borderId="20" xfId="1" applyNumberFormat="1" applyFont="1" applyFill="1" applyBorder="1">
      <alignment vertical="center"/>
    </xf>
    <xf numFmtId="0" fontId="37" fillId="0" borderId="20" xfId="0" applyFont="1" applyBorder="1">
      <alignment vertical="center"/>
    </xf>
    <xf numFmtId="179" fontId="28" fillId="0" borderId="20" xfId="1" applyNumberFormat="1" applyFont="1" applyFill="1" applyBorder="1" applyAlignment="1">
      <alignment horizontal="right" vertical="center"/>
    </xf>
    <xf numFmtId="184" fontId="25" fillId="0" borderId="20" xfId="0" applyNumberFormat="1" applyFont="1" applyBorder="1">
      <alignment vertical="center"/>
    </xf>
    <xf numFmtId="184" fontId="25" fillId="36" borderId="20" xfId="0" applyNumberFormat="1" applyFont="1" applyFill="1" applyBorder="1">
      <alignment vertical="center"/>
    </xf>
    <xf numFmtId="0" fontId="28" fillId="0" borderId="20" xfId="0" quotePrefix="1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176" fontId="0" fillId="0" borderId="20" xfId="1" applyNumberFormat="1" applyFont="1" applyBorder="1">
      <alignment vertical="center"/>
    </xf>
    <xf numFmtId="176" fontId="25" fillId="36" borderId="26" xfId="1" applyNumberFormat="1" applyFont="1" applyFill="1" applyBorder="1" applyAlignment="1">
      <alignment horizontal="right" vertical="center"/>
    </xf>
    <xf numFmtId="178" fontId="0" fillId="37" borderId="20" xfId="0" applyNumberFormat="1" applyFill="1" applyBorder="1" applyAlignment="1">
      <alignment horizontal="right" vertical="center"/>
    </xf>
    <xf numFmtId="179" fontId="0" fillId="37" borderId="20" xfId="1" applyNumberFormat="1" applyFont="1" applyFill="1" applyBorder="1">
      <alignment vertical="center"/>
    </xf>
    <xf numFmtId="180" fontId="0" fillId="37" borderId="20" xfId="1" applyNumberFormat="1" applyFont="1" applyFill="1" applyBorder="1">
      <alignment vertical="center"/>
    </xf>
    <xf numFmtId="0" fontId="0" fillId="0" borderId="21" xfId="0" applyBorder="1" applyAlignment="1">
      <alignment horizontal="left" vertical="center" indent="1"/>
    </xf>
    <xf numFmtId="0" fontId="20" fillId="33" borderId="22" xfId="0" applyFont="1" applyFill="1" applyBorder="1" applyAlignment="1">
      <alignment horizontal="left" vertical="center"/>
    </xf>
    <xf numFmtId="0" fontId="0" fillId="0" borderId="23" xfId="0" applyBorder="1" applyAlignment="1">
      <alignment horizontal="left" vertical="center" indent="1"/>
    </xf>
    <xf numFmtId="178" fontId="0" fillId="37" borderId="23" xfId="0" applyNumberFormat="1" applyFill="1" applyBorder="1" applyAlignment="1">
      <alignment horizontal="left" vertical="center" indent="1"/>
    </xf>
    <xf numFmtId="0" fontId="20" fillId="33" borderId="20" xfId="0" applyFont="1" applyFill="1" applyBorder="1" applyAlignment="1">
      <alignment horizontal="left" vertical="center"/>
    </xf>
    <xf numFmtId="186" fontId="0" fillId="36" borderId="20" xfId="0" applyNumberFormat="1" applyFill="1" applyBorder="1" applyAlignment="1">
      <alignment horizontal="right" vertical="center"/>
    </xf>
    <xf numFmtId="0" fontId="0" fillId="33" borderId="25" xfId="0" applyFill="1" applyBorder="1" applyAlignment="1">
      <alignment horizontal="center" vertical="center"/>
    </xf>
    <xf numFmtId="0" fontId="0" fillId="33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3" fillId="33" borderId="19" xfId="0" applyFont="1" applyFill="1" applyBorder="1" applyAlignment="1">
      <alignment horizontal="center" vertical="center"/>
    </xf>
    <xf numFmtId="0" fontId="23" fillId="33" borderId="32" xfId="0" applyFont="1" applyFill="1" applyBorder="1" applyAlignment="1">
      <alignment horizontal="center" vertical="center"/>
    </xf>
    <xf numFmtId="0" fontId="23" fillId="33" borderId="31" xfId="0" applyFont="1" applyFill="1" applyBorder="1" applyAlignment="1">
      <alignment horizontal="center" vertical="center"/>
    </xf>
    <xf numFmtId="0" fontId="34" fillId="33" borderId="27" xfId="0" applyFont="1" applyFill="1" applyBorder="1" applyAlignment="1">
      <alignment horizontal="center" vertical="center"/>
    </xf>
    <xf numFmtId="0" fontId="37" fillId="37" borderId="20" xfId="0" applyFont="1" applyFill="1" applyBorder="1">
      <alignment vertical="center"/>
    </xf>
    <xf numFmtId="0" fontId="23" fillId="33" borderId="0" xfId="0" applyFont="1" applyFill="1" applyAlignment="1">
      <alignment horizontal="center" vertical="center"/>
    </xf>
    <xf numFmtId="0" fontId="0" fillId="36" borderId="26" xfId="0" applyFill="1" applyBorder="1" applyAlignment="1">
      <alignment horizontal="center" vertical="center"/>
    </xf>
    <xf numFmtId="41" fontId="0" fillId="36" borderId="26" xfId="1" applyFont="1" applyFill="1" applyBorder="1">
      <alignment vertical="center"/>
    </xf>
    <xf numFmtId="0" fontId="25" fillId="36" borderId="26" xfId="0" applyFont="1" applyFill="1" applyBorder="1">
      <alignment vertical="center"/>
    </xf>
    <xf numFmtId="181" fontId="0" fillId="0" borderId="24" xfId="1" applyNumberFormat="1" applyFont="1" applyFill="1" applyBorder="1">
      <alignment vertical="center"/>
    </xf>
    <xf numFmtId="0" fontId="25" fillId="0" borderId="24" xfId="0" applyFont="1" applyBorder="1">
      <alignment vertical="center"/>
    </xf>
    <xf numFmtId="0" fontId="0" fillId="33" borderId="25" xfId="0" applyFill="1" applyBorder="1">
      <alignment vertical="center"/>
    </xf>
    <xf numFmtId="0" fontId="0" fillId="33" borderId="24" xfId="0" applyFill="1" applyBorder="1">
      <alignment vertical="center"/>
    </xf>
    <xf numFmtId="0" fontId="25" fillId="37" borderId="20" xfId="0" applyFont="1" applyFill="1" applyBorder="1" applyAlignment="1">
      <alignment horizontal="center" vertical="center"/>
    </xf>
    <xf numFmtId="41" fontId="0" fillId="37" borderId="20" xfId="1" applyFont="1" applyFill="1" applyBorder="1">
      <alignment vertical="center"/>
    </xf>
    <xf numFmtId="41" fontId="0" fillId="37" borderId="20" xfId="1" applyFont="1" applyFill="1" applyBorder="1" applyAlignment="1">
      <alignment horizontal="right" vertical="center"/>
    </xf>
    <xf numFmtId="0" fontId="0" fillId="37" borderId="20" xfId="0" applyFill="1" applyBorder="1">
      <alignment vertical="center"/>
    </xf>
    <xf numFmtId="0" fontId="0" fillId="37" borderId="20" xfId="0" applyFill="1" applyBorder="1" applyAlignment="1">
      <alignment horizontal="left" vertical="center"/>
    </xf>
    <xf numFmtId="189" fontId="25" fillId="37" borderId="20" xfId="1" applyNumberFormat="1" applyFont="1" applyFill="1" applyBorder="1">
      <alignment vertical="center"/>
    </xf>
    <xf numFmtId="189" fontId="0" fillId="37" borderId="20" xfId="0" applyNumberFormat="1" applyFill="1" applyBorder="1">
      <alignment vertical="center"/>
    </xf>
    <xf numFmtId="0" fontId="37" fillId="37" borderId="20" xfId="0" applyFont="1" applyFill="1" applyBorder="1" applyAlignment="1">
      <alignment vertical="center" wrapText="1"/>
    </xf>
    <xf numFmtId="179" fontId="0" fillId="37" borderId="20" xfId="1" applyNumberFormat="1" applyFont="1" applyFill="1" applyBorder="1" applyAlignment="1">
      <alignment horizontal="right" vertical="center"/>
    </xf>
    <xf numFmtId="179" fontId="25" fillId="37" borderId="20" xfId="0" applyNumberFormat="1" applyFont="1" applyFill="1" applyBorder="1">
      <alignment vertical="center"/>
    </xf>
    <xf numFmtId="179" fontId="28" fillId="37" borderId="20" xfId="0" applyNumberFormat="1" applyFont="1" applyFill="1" applyBorder="1">
      <alignment vertical="center"/>
    </xf>
    <xf numFmtId="0" fontId="23" fillId="33" borderId="27" xfId="0" applyFont="1" applyFill="1" applyBorder="1" applyAlignment="1">
      <alignment horizontal="center" vertical="center"/>
    </xf>
    <xf numFmtId="41" fontId="25" fillId="0" borderId="20" xfId="1" applyFont="1" applyBorder="1" applyAlignment="1">
      <alignment horizontal="right" vertical="center"/>
    </xf>
    <xf numFmtId="10" fontId="25" fillId="0" borderId="20" xfId="43" applyNumberFormat="1" applyFont="1" applyBorder="1" applyAlignment="1">
      <alignment horizontal="right" vertical="center"/>
    </xf>
    <xf numFmtId="0" fontId="0" fillId="33" borderId="19" xfId="0" applyFill="1" applyBorder="1">
      <alignment vertical="center"/>
    </xf>
    <xf numFmtId="43" fontId="0" fillId="0" borderId="20" xfId="1" applyNumberFormat="1" applyFont="1" applyFill="1" applyBorder="1">
      <alignment vertical="center"/>
    </xf>
    <xf numFmtId="9" fontId="0" fillId="0" borderId="0" xfId="43" applyFont="1">
      <alignment vertical="center"/>
    </xf>
    <xf numFmtId="0" fontId="0" fillId="37" borderId="18" xfId="0" applyFill="1" applyBorder="1" applyAlignment="1">
      <alignment horizontal="center" vertical="center"/>
    </xf>
    <xf numFmtId="0" fontId="28" fillId="0" borderId="20" xfId="0" applyFont="1" applyBorder="1" applyAlignment="1">
      <alignment horizontal="left" vertical="center" indent="2"/>
    </xf>
    <xf numFmtId="41" fontId="28" fillId="36" borderId="26" xfId="1" applyFont="1" applyFill="1" applyBorder="1">
      <alignment vertical="center"/>
    </xf>
    <xf numFmtId="41" fontId="25" fillId="36" borderId="20" xfId="1" applyFont="1" applyFill="1" applyBorder="1" applyAlignment="1">
      <alignment horizontal="right" vertical="center"/>
    </xf>
    <xf numFmtId="0" fontId="0" fillId="33" borderId="28" xfId="0" applyFill="1" applyBorder="1">
      <alignment vertical="center"/>
    </xf>
    <xf numFmtId="0" fontId="22" fillId="37" borderId="20" xfId="0" quotePrefix="1" applyFont="1" applyFill="1" applyBorder="1" applyAlignment="1">
      <alignment vertical="center" wrapText="1"/>
    </xf>
    <xf numFmtId="187" fontId="25" fillId="0" borderId="20" xfId="0" applyNumberFormat="1" applyFont="1" applyBorder="1">
      <alignment vertical="center"/>
    </xf>
    <xf numFmtId="188" fontId="0" fillId="0" borderId="20" xfId="1" applyNumberFormat="1" applyFont="1" applyFill="1" applyBorder="1">
      <alignment vertical="center"/>
    </xf>
    <xf numFmtId="179" fontId="28" fillId="36" borderId="20" xfId="0" applyNumberFormat="1" applyFont="1" applyFill="1" applyBorder="1">
      <alignment vertical="center"/>
    </xf>
    <xf numFmtId="179" fontId="0" fillId="37" borderId="20" xfId="1" applyNumberFormat="1" applyFont="1" applyFill="1" applyBorder="1" applyAlignment="1">
      <alignment vertical="center"/>
    </xf>
    <xf numFmtId="0" fontId="0" fillId="37" borderId="22" xfId="0" applyFill="1" applyBorder="1" applyAlignment="1">
      <alignment horizontal="left" vertical="center" indent="1"/>
    </xf>
    <xf numFmtId="178" fontId="25" fillId="37" borderId="20" xfId="0" quotePrefix="1" applyNumberFormat="1" applyFont="1" applyFill="1" applyBorder="1" applyAlignment="1">
      <alignment horizontal="right" vertical="center"/>
    </xf>
    <xf numFmtId="0" fontId="21" fillId="36" borderId="22" xfId="0" applyFont="1" applyFill="1" applyBorder="1" applyAlignment="1">
      <alignment horizontal="center" vertical="center"/>
    </xf>
    <xf numFmtId="41" fontId="25" fillId="0" borderId="20" xfId="1" applyFont="1" applyBorder="1">
      <alignment vertical="center"/>
    </xf>
    <xf numFmtId="181" fontId="25" fillId="0" borderId="20" xfId="0" applyNumberFormat="1" applyFont="1" applyBorder="1">
      <alignment vertical="center"/>
    </xf>
    <xf numFmtId="41" fontId="25" fillId="0" borderId="26" xfId="1" applyFont="1" applyBorder="1">
      <alignment vertical="center"/>
    </xf>
    <xf numFmtId="41" fontId="25" fillId="36" borderId="24" xfId="1" applyFont="1" applyFill="1" applyBorder="1">
      <alignment vertical="center"/>
    </xf>
    <xf numFmtId="1" fontId="25" fillId="0" borderId="20" xfId="0" applyNumberFormat="1" applyFont="1" applyBorder="1">
      <alignment vertical="center"/>
    </xf>
    <xf numFmtId="179" fontId="25" fillId="36" borderId="24" xfId="1" applyNumberFormat="1" applyFont="1" applyFill="1" applyBorder="1">
      <alignment vertical="center"/>
    </xf>
    <xf numFmtId="181" fontId="25" fillId="36" borderId="20" xfId="0" applyNumberFormat="1" applyFont="1" applyFill="1" applyBorder="1">
      <alignment vertical="center"/>
    </xf>
    <xf numFmtId="181" fontId="25" fillId="36" borderId="24" xfId="0" applyNumberFormat="1" applyFont="1" applyFill="1" applyBorder="1">
      <alignment vertical="center"/>
    </xf>
    <xf numFmtId="181" fontId="25" fillId="0" borderId="20" xfId="0" applyNumberFormat="1" applyFont="1" applyBorder="1" applyAlignment="1">
      <alignment horizontal="right" vertical="center"/>
    </xf>
    <xf numFmtId="41" fontId="0" fillId="0" borderId="20" xfId="1" applyNumberFormat="1" applyFont="1" applyFill="1" applyBorder="1">
      <alignment vertical="center"/>
    </xf>
    <xf numFmtId="41" fontId="0" fillId="36" borderId="20" xfId="1" applyNumberFormat="1" applyFont="1" applyFill="1" applyBorder="1">
      <alignment vertical="center"/>
    </xf>
    <xf numFmtId="0" fontId="19" fillId="33" borderId="20" xfId="0" applyFont="1" applyFill="1" applyBorder="1">
      <alignment vertical="center"/>
    </xf>
    <xf numFmtId="0" fontId="19" fillId="33" borderId="22" xfId="0" applyFont="1" applyFill="1" applyBorder="1">
      <alignment vertical="center"/>
    </xf>
    <xf numFmtId="0" fontId="19" fillId="33" borderId="22" xfId="0" applyFont="1" applyFill="1" applyBorder="1" applyAlignment="1">
      <alignment horizontal="left" vertical="center"/>
    </xf>
    <xf numFmtId="0" fontId="25" fillId="36" borderId="26" xfId="0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178" fontId="25" fillId="0" borderId="20" xfId="0" applyNumberFormat="1" applyFont="1" applyBorder="1" applyAlignment="1">
      <alignment horizontal="center" vertical="center"/>
    </xf>
    <xf numFmtId="178" fontId="25" fillId="37" borderId="20" xfId="0" applyNumberFormat="1" applyFont="1" applyFill="1" applyBorder="1" applyAlignment="1">
      <alignment horizontal="center" vertical="center"/>
    </xf>
    <xf numFmtId="41" fontId="25" fillId="0" borderId="20" xfId="1" applyNumberFormat="1" applyFont="1" applyFill="1" applyBorder="1">
      <alignment vertical="center"/>
    </xf>
    <xf numFmtId="49" fontId="24" fillId="34" borderId="20" xfId="0" applyNumberFormat="1" applyFont="1" applyFill="1" applyBorder="1" applyAlignment="1">
      <alignment horizontal="center" vertical="center"/>
    </xf>
    <xf numFmtId="49" fontId="0" fillId="0" borderId="20" xfId="0" quotePrefix="1" applyNumberFormat="1" applyBorder="1">
      <alignment vertical="center"/>
    </xf>
    <xf numFmtId="49" fontId="0" fillId="37" borderId="20" xfId="0" quotePrefix="1" applyNumberFormat="1" applyFill="1" applyBorder="1">
      <alignment vertical="center"/>
    </xf>
    <xf numFmtId="49" fontId="25" fillId="36" borderId="20" xfId="0" quotePrefix="1" applyNumberFormat="1" applyFont="1" applyFill="1" applyBorder="1">
      <alignment vertical="center"/>
    </xf>
    <xf numFmtId="49" fontId="0" fillId="36" borderId="20" xfId="0" quotePrefix="1" applyNumberFormat="1" applyFill="1" applyBorder="1">
      <alignment vertical="center"/>
    </xf>
    <xf numFmtId="49" fontId="25" fillId="37" borderId="20" xfId="0" quotePrefix="1" applyNumberFormat="1" applyFont="1" applyFill="1" applyBorder="1" applyAlignment="1">
      <alignment vertical="center" wrapText="1"/>
    </xf>
    <xf numFmtId="49" fontId="25" fillId="0" borderId="26" xfId="0" quotePrefix="1" applyNumberFormat="1" applyFont="1" applyBorder="1" applyAlignment="1">
      <alignment horizontal="left" vertical="center" wrapText="1"/>
    </xf>
    <xf numFmtId="49" fontId="0" fillId="36" borderId="26" xfId="0" quotePrefix="1" applyNumberFormat="1" applyFill="1" applyBorder="1" applyAlignment="1">
      <alignment horizontal="left" vertical="center" wrapText="1"/>
    </xf>
    <xf numFmtId="49" fontId="31" fillId="0" borderId="20" xfId="0" quotePrefix="1" applyNumberFormat="1" applyFont="1" applyBorder="1">
      <alignment vertical="center"/>
    </xf>
    <xf numFmtId="49" fontId="25" fillId="0" borderId="20" xfId="0" quotePrefix="1" applyNumberFormat="1" applyFont="1" applyBorder="1" applyAlignment="1">
      <alignment horizontal="left" vertical="center"/>
    </xf>
    <xf numFmtId="49" fontId="25" fillId="37" borderId="20" xfId="0" quotePrefix="1" applyNumberFormat="1" applyFont="1" applyFill="1" applyBorder="1">
      <alignment vertical="center"/>
    </xf>
    <xf numFmtId="49" fontId="25" fillId="0" borderId="20" xfId="0" quotePrefix="1" applyNumberFormat="1" applyFont="1" applyBorder="1" applyAlignment="1">
      <alignment vertical="center" wrapText="1"/>
    </xf>
    <xf numFmtId="49" fontId="25" fillId="0" borderId="20" xfId="0" quotePrefix="1" applyNumberFormat="1" applyFont="1" applyBorder="1">
      <alignment vertical="center"/>
    </xf>
    <xf numFmtId="49" fontId="28" fillId="37" borderId="20" xfId="0" quotePrefix="1" applyNumberFormat="1" applyFont="1" applyFill="1" applyBorder="1">
      <alignment vertical="center"/>
    </xf>
    <xf numFmtId="49" fontId="28" fillId="0" borderId="20" xfId="0" quotePrefix="1" applyNumberFormat="1" applyFont="1" applyBorder="1">
      <alignment vertical="center"/>
    </xf>
    <xf numFmtId="49" fontId="25" fillId="0" borderId="20" xfId="0" quotePrefix="1" applyNumberFormat="1" applyFont="1" applyBorder="1" applyAlignment="1">
      <alignment horizontal="left" vertical="center" indent="2"/>
    </xf>
    <xf numFmtId="0" fontId="0" fillId="0" borderId="18" xfId="0" applyBorder="1" applyAlignment="1">
      <alignment horizontal="left" vertical="center" wrapText="1"/>
    </xf>
    <xf numFmtId="0" fontId="0" fillId="37" borderId="18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0" fillId="33" borderId="32" xfId="0" applyFill="1" applyBorder="1" applyAlignment="1">
      <alignment horizontal="center" vertical="center"/>
    </xf>
    <xf numFmtId="0" fontId="0" fillId="33" borderId="30" xfId="0" applyFill="1" applyBorder="1" applyAlignment="1">
      <alignment horizontal="center" vertical="center"/>
    </xf>
    <xf numFmtId="0" fontId="25" fillId="0" borderId="26" xfId="0" applyFont="1" applyBorder="1" applyAlignment="1">
      <alignment horizontal="left" vertical="center" indent="1"/>
    </xf>
    <xf numFmtId="0" fontId="25" fillId="0" borderId="25" xfId="0" applyFont="1" applyBorder="1" applyAlignment="1">
      <alignment horizontal="left" vertical="center" indent="1"/>
    </xf>
    <xf numFmtId="0" fontId="25" fillId="0" borderId="24" xfId="0" applyFont="1" applyBorder="1" applyAlignment="1">
      <alignment horizontal="left" vertical="center" indent="1"/>
    </xf>
    <xf numFmtId="0" fontId="24" fillId="34" borderId="21" xfId="0" applyFont="1" applyFill="1" applyBorder="1" applyAlignment="1">
      <alignment horizontal="center" vertical="center"/>
    </xf>
    <xf numFmtId="0" fontId="24" fillId="34" borderId="23" xfId="0" applyFont="1" applyFill="1" applyBorder="1" applyAlignment="1">
      <alignment horizontal="center" vertical="center"/>
    </xf>
    <xf numFmtId="0" fontId="24" fillId="35" borderId="21" xfId="0" applyFont="1" applyFill="1" applyBorder="1" applyAlignment="1">
      <alignment horizontal="center" vertical="center"/>
    </xf>
    <xf numFmtId="0" fontId="24" fillId="35" borderId="22" xfId="0" applyFont="1" applyFill="1" applyBorder="1" applyAlignment="1">
      <alignment horizontal="center" vertical="center"/>
    </xf>
    <xf numFmtId="0" fontId="24" fillId="35" borderId="23" xfId="0" applyFont="1" applyFill="1" applyBorder="1" applyAlignment="1">
      <alignment horizontal="center" vertical="center"/>
    </xf>
    <xf numFmtId="0" fontId="20" fillId="33" borderId="32" xfId="0" applyFont="1" applyFill="1" applyBorder="1" applyAlignment="1">
      <alignment horizontal="center" vertical="center"/>
    </xf>
    <xf numFmtId="0" fontId="20" fillId="33" borderId="31" xfId="0" applyFont="1" applyFill="1" applyBorder="1" applyAlignment="1">
      <alignment horizontal="center" vertical="center"/>
    </xf>
    <xf numFmtId="0" fontId="20" fillId="33" borderId="30" xfId="0" applyFont="1" applyFill="1" applyBorder="1" applyAlignment="1">
      <alignment horizontal="center" vertical="center"/>
    </xf>
    <xf numFmtId="49" fontId="0" fillId="0" borderId="26" xfId="0" quotePrefix="1" applyNumberFormat="1" applyBorder="1" applyAlignment="1">
      <alignment horizontal="left" vertical="center"/>
    </xf>
    <xf numFmtId="49" fontId="0" fillId="0" borderId="25" xfId="0" quotePrefix="1" applyNumberFormat="1" applyBorder="1" applyAlignment="1">
      <alignment horizontal="left" vertical="center"/>
    </xf>
    <xf numFmtId="49" fontId="0" fillId="0" borderId="24" xfId="0" quotePrefix="1" applyNumberFormat="1" applyBorder="1" applyAlignment="1">
      <alignment horizontal="left" vertical="center"/>
    </xf>
    <xf numFmtId="0" fontId="0" fillId="33" borderId="19" xfId="0" applyFill="1" applyBorder="1" applyAlignment="1">
      <alignment horizontal="center" vertical="center"/>
    </xf>
    <xf numFmtId="0" fontId="0" fillId="33" borderId="27" xfId="0" applyFill="1" applyBorder="1" applyAlignment="1">
      <alignment horizontal="center" vertical="center"/>
    </xf>
    <xf numFmtId="0" fontId="28" fillId="37" borderId="21" xfId="0" applyFont="1" applyFill="1" applyBorder="1" applyAlignment="1">
      <alignment horizontal="left" vertical="center" indent="1"/>
    </xf>
    <xf numFmtId="0" fontId="28" fillId="37" borderId="23" xfId="0" applyFont="1" applyFill="1" applyBorder="1" applyAlignment="1">
      <alignment horizontal="left" vertical="center" indent="1"/>
    </xf>
    <xf numFmtId="0" fontId="0" fillId="33" borderId="24" xfId="0" applyFill="1" applyBorder="1" applyAlignment="1">
      <alignment horizontal="center" vertical="center"/>
    </xf>
    <xf numFmtId="0" fontId="0" fillId="37" borderId="19" xfId="0" applyFill="1" applyBorder="1" applyAlignment="1">
      <alignment horizontal="left" vertical="center" indent="1"/>
    </xf>
    <xf numFmtId="0" fontId="0" fillId="37" borderId="29" xfId="0" applyFill="1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20" fillId="33" borderId="19" xfId="0" applyFont="1" applyFill="1" applyBorder="1" applyAlignment="1">
      <alignment horizontal="center" vertical="center"/>
    </xf>
    <xf numFmtId="0" fontId="20" fillId="33" borderId="25" xfId="0" applyFont="1" applyFill="1" applyBorder="1" applyAlignment="1">
      <alignment horizontal="center" vertical="center"/>
    </xf>
    <xf numFmtId="0" fontId="20" fillId="33" borderId="24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33" borderId="25" xfId="0" applyFill="1" applyBorder="1" applyAlignment="1">
      <alignment horizontal="center" vertical="center"/>
    </xf>
    <xf numFmtId="0" fontId="0" fillId="0" borderId="29" xfId="0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0" fillId="0" borderId="19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31" xfId="0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0" fontId="0" fillId="0" borderId="30" xfId="0" applyBorder="1" applyAlignment="1">
      <alignment horizontal="left" vertical="center" wrapText="1" indent="1"/>
    </xf>
    <xf numFmtId="0" fontId="24" fillId="34" borderId="22" xfId="0" applyFont="1" applyFill="1" applyBorder="1" applyAlignment="1">
      <alignment horizontal="center" vertical="center"/>
    </xf>
    <xf numFmtId="0" fontId="0" fillId="33" borderId="31" xfId="0" applyFill="1" applyBorder="1" applyAlignment="1">
      <alignment horizontal="center" vertical="center"/>
    </xf>
    <xf numFmtId="0" fontId="25" fillId="0" borderId="21" xfId="0" applyFont="1" applyBorder="1" applyAlignment="1">
      <alignment horizontal="left" vertical="center" indent="1"/>
    </xf>
    <xf numFmtId="0" fontId="25" fillId="0" borderId="23" xfId="0" applyFont="1" applyBorder="1" applyAlignment="1">
      <alignment horizontal="left" vertical="center" indent="1"/>
    </xf>
    <xf numFmtId="0" fontId="14" fillId="33" borderId="19" xfId="0" applyFont="1" applyFill="1" applyBorder="1" applyAlignment="1">
      <alignment horizontal="center" vertical="center"/>
    </xf>
    <xf numFmtId="0" fontId="14" fillId="33" borderId="25" xfId="0" applyFont="1" applyFill="1" applyBorder="1" applyAlignment="1">
      <alignment horizontal="center" vertical="center"/>
    </xf>
    <xf numFmtId="0" fontId="14" fillId="33" borderId="24" xfId="0" applyFont="1" applyFill="1" applyBorder="1" applyAlignment="1">
      <alignment horizontal="center" vertical="center"/>
    </xf>
    <xf numFmtId="0" fontId="25" fillId="0" borderId="19" xfId="0" applyFont="1" applyBorder="1" applyAlignment="1">
      <alignment horizontal="left" vertical="center" indent="1"/>
    </xf>
    <xf numFmtId="0" fontId="25" fillId="0" borderId="29" xfId="0" applyFont="1" applyBorder="1" applyAlignment="1">
      <alignment horizontal="left" vertical="center" indent="1"/>
    </xf>
    <xf numFmtId="0" fontId="25" fillId="0" borderId="27" xfId="0" applyFont="1" applyBorder="1" applyAlignment="1">
      <alignment horizontal="left" vertical="center" indent="1"/>
    </xf>
    <xf numFmtId="0" fontId="25" fillId="0" borderId="31" xfId="0" applyFont="1" applyBorder="1" applyAlignment="1">
      <alignment horizontal="left" vertical="center" indent="1"/>
    </xf>
    <xf numFmtId="0" fontId="25" fillId="0" borderId="28" xfId="0" applyFont="1" applyBorder="1" applyAlignment="1">
      <alignment horizontal="left" vertical="center" indent="1"/>
    </xf>
    <xf numFmtId="0" fontId="25" fillId="0" borderId="30" xfId="0" applyFont="1" applyBorder="1" applyAlignment="1">
      <alignment horizontal="left" vertical="center" indent="1"/>
    </xf>
    <xf numFmtId="0" fontId="37" fillId="0" borderId="27" xfId="0" applyFont="1" applyBorder="1" applyAlignment="1">
      <alignment horizontal="left" vertical="center"/>
    </xf>
    <xf numFmtId="0" fontId="23" fillId="33" borderId="19" xfId="0" applyFont="1" applyFill="1" applyBorder="1" applyAlignment="1">
      <alignment horizontal="center" vertical="center"/>
    </xf>
    <xf numFmtId="0" fontId="23" fillId="33" borderId="24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left" vertical="center"/>
    </xf>
    <xf numFmtId="0" fontId="20" fillId="33" borderId="23" xfId="0" applyFont="1" applyFill="1" applyBorder="1" applyAlignment="1">
      <alignment horizontal="left" vertical="center"/>
    </xf>
    <xf numFmtId="49" fontId="25" fillId="0" borderId="26" xfId="0" quotePrefix="1" applyNumberFormat="1" applyFont="1" applyBorder="1" applyAlignment="1">
      <alignment horizontal="left" vertical="center"/>
    </xf>
    <xf numFmtId="0" fontId="25" fillId="0" borderId="25" xfId="0" quotePrefix="1" applyFont="1" applyBorder="1" applyAlignment="1">
      <alignment horizontal="left" vertical="center"/>
    </xf>
    <xf numFmtId="0" fontId="25" fillId="0" borderId="24" xfId="0" quotePrefix="1" applyFont="1" applyBorder="1" applyAlignment="1">
      <alignment horizontal="left" vertical="center"/>
    </xf>
    <xf numFmtId="0" fontId="31" fillId="0" borderId="22" xfId="0" applyFont="1" applyBorder="1" applyAlignment="1">
      <alignment horizontal="left" vertical="center" indent="1"/>
    </xf>
    <xf numFmtId="0" fontId="31" fillId="0" borderId="23" xfId="0" applyFont="1" applyBorder="1" applyAlignment="1">
      <alignment horizontal="left" vertical="center" indent="1"/>
    </xf>
    <xf numFmtId="0" fontId="0" fillId="33" borderId="21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28" fillId="0" borderId="22" xfId="0" applyFont="1" applyBorder="1" applyAlignment="1">
      <alignment horizontal="left" vertical="center" indent="1"/>
    </xf>
    <xf numFmtId="0" fontId="28" fillId="0" borderId="23" xfId="0" applyFont="1" applyBorder="1" applyAlignment="1">
      <alignment horizontal="left" vertical="center" indent="1"/>
    </xf>
    <xf numFmtId="0" fontId="0" fillId="33" borderId="20" xfId="0" applyFill="1" applyBorder="1" applyAlignment="1">
      <alignment horizontal="center" vertical="center"/>
    </xf>
    <xf numFmtId="9" fontId="23" fillId="33" borderId="22" xfId="43" applyFont="1" applyFill="1" applyBorder="1" applyAlignment="1">
      <alignment horizontal="left" vertical="center"/>
    </xf>
    <xf numFmtId="9" fontId="23" fillId="33" borderId="23" xfId="43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 indent="1"/>
    </xf>
    <xf numFmtId="178" fontId="0" fillId="37" borderId="21" xfId="0" applyNumberFormat="1" applyFill="1" applyBorder="1" applyAlignment="1">
      <alignment horizontal="left" vertical="center" indent="1"/>
    </xf>
    <xf numFmtId="178" fontId="0" fillId="37" borderId="23" xfId="0" applyNumberFormat="1" applyFill="1" applyBorder="1" applyAlignment="1">
      <alignment horizontal="left" vertical="center" indent="1"/>
    </xf>
    <xf numFmtId="0" fontId="25" fillId="37" borderId="20" xfId="0" applyFont="1" applyFill="1" applyBorder="1" applyAlignment="1">
      <alignment horizontal="left" vertical="center" indent="1"/>
    </xf>
    <xf numFmtId="0" fontId="23" fillId="33" borderId="23" xfId="0" applyFont="1" applyFill="1" applyBorder="1" applyAlignment="1">
      <alignment horizontal="left" vertical="center"/>
    </xf>
    <xf numFmtId="0" fontId="23" fillId="33" borderId="20" xfId="0" applyFont="1" applyFill="1" applyBorder="1" applyAlignment="1">
      <alignment horizontal="left" vertical="center"/>
    </xf>
    <xf numFmtId="178" fontId="0" fillId="37" borderId="26" xfId="0" applyNumberFormat="1" applyFill="1" applyBorder="1" applyAlignment="1">
      <alignment horizontal="left" vertical="center" indent="1"/>
    </xf>
    <xf numFmtId="178" fontId="0" fillId="37" borderId="25" xfId="0" applyNumberFormat="1" applyFill="1" applyBorder="1" applyAlignment="1">
      <alignment horizontal="left" vertical="center" indent="1"/>
    </xf>
    <xf numFmtId="178" fontId="0" fillId="37" borderId="24" xfId="0" applyNumberFormat="1" applyFill="1" applyBorder="1" applyAlignment="1">
      <alignment horizontal="left" vertical="center" indent="1"/>
    </xf>
    <xf numFmtId="49" fontId="25" fillId="0" borderId="26" xfId="0" quotePrefix="1" applyNumberFormat="1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3" fillId="33" borderId="22" xfId="0" applyFont="1" applyFill="1" applyBorder="1" applyAlignment="1">
      <alignment horizontal="left" vertical="center"/>
    </xf>
    <xf numFmtId="0" fontId="25" fillId="37" borderId="21" xfId="0" applyFont="1" applyFill="1" applyBorder="1" applyAlignment="1">
      <alignment horizontal="left" vertical="center" indent="1"/>
    </xf>
    <xf numFmtId="0" fontId="25" fillId="37" borderId="23" xfId="0" applyFont="1" applyFill="1" applyBorder="1" applyAlignment="1">
      <alignment horizontal="left" vertical="center" indent="1"/>
    </xf>
    <xf numFmtId="178" fontId="0" fillId="37" borderId="26" xfId="1" quotePrefix="1" applyNumberFormat="1" applyFont="1" applyFill="1" applyBorder="1" applyAlignment="1">
      <alignment horizontal="right" vertical="center"/>
    </xf>
    <xf numFmtId="178" fontId="0" fillId="37" borderId="24" xfId="1" applyNumberFormat="1" applyFont="1" applyFill="1" applyBorder="1" applyAlignment="1">
      <alignment horizontal="right" vertical="center"/>
    </xf>
    <xf numFmtId="178" fontId="0" fillId="37" borderId="25" xfId="1" applyNumberFormat="1" applyFont="1" applyFill="1" applyBorder="1" applyAlignment="1">
      <alignment horizontal="right" vertical="center"/>
    </xf>
    <xf numFmtId="49" fontId="25" fillId="37" borderId="26" xfId="0" quotePrefix="1" applyNumberFormat="1" applyFont="1" applyFill="1" applyBorder="1" applyAlignment="1">
      <alignment horizontal="left" vertical="center"/>
    </xf>
    <xf numFmtId="0" fontId="25" fillId="37" borderId="25" xfId="0" applyFont="1" applyFill="1" applyBorder="1" applyAlignment="1">
      <alignment horizontal="left" vertical="center"/>
    </xf>
    <xf numFmtId="0" fontId="25" fillId="37" borderId="24" xfId="0" applyFont="1" applyFill="1" applyBorder="1" applyAlignment="1">
      <alignment horizontal="left" vertical="center"/>
    </xf>
    <xf numFmtId="0" fontId="25" fillId="0" borderId="20" xfId="0" applyFont="1" applyBorder="1" applyAlignment="1">
      <alignment horizontal="left" vertical="center" indent="1"/>
    </xf>
    <xf numFmtId="0" fontId="21" fillId="33" borderId="19" xfId="0" applyFont="1" applyFill="1" applyBorder="1" applyAlignment="1">
      <alignment horizontal="center" vertical="center"/>
    </xf>
    <xf numFmtId="0" fontId="21" fillId="33" borderId="24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left" vertical="center"/>
    </xf>
    <xf numFmtId="0" fontId="24" fillId="35" borderId="20" xfId="0" applyFont="1" applyFill="1" applyBorder="1" applyAlignment="1">
      <alignment horizontal="center" vertical="center"/>
    </xf>
    <xf numFmtId="0" fontId="21" fillId="33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37" borderId="22" xfId="0" applyFill="1" applyBorder="1" applyAlignment="1">
      <alignment horizontal="left" vertical="center" indent="1"/>
    </xf>
    <xf numFmtId="0" fontId="0" fillId="37" borderId="23" xfId="0" applyFill="1" applyBorder="1" applyAlignment="1">
      <alignment horizontal="left" vertical="center" indent="1"/>
    </xf>
    <xf numFmtId="0" fontId="0" fillId="37" borderId="20" xfId="0" applyFill="1" applyBorder="1" applyAlignment="1">
      <alignment horizontal="left" vertical="center" indent="1"/>
    </xf>
    <xf numFmtId="0" fontId="31" fillId="0" borderId="21" xfId="0" applyFont="1" applyBorder="1" applyAlignment="1">
      <alignment horizontal="left" vertical="center" indent="1"/>
    </xf>
    <xf numFmtId="49" fontId="28" fillId="37" borderId="26" xfId="0" quotePrefix="1" applyNumberFormat="1" applyFont="1" applyFill="1" applyBorder="1" applyAlignment="1">
      <alignment horizontal="left" vertical="center"/>
    </xf>
    <xf numFmtId="0" fontId="28" fillId="37" borderId="24" xfId="0" quotePrefix="1" applyFont="1" applyFill="1" applyBorder="1" applyAlignment="1">
      <alignment horizontal="left" vertical="center"/>
    </xf>
    <xf numFmtId="0" fontId="0" fillId="33" borderId="28" xfId="0" applyFill="1" applyBorder="1" applyAlignment="1">
      <alignment horizontal="center" vertical="center"/>
    </xf>
    <xf numFmtId="0" fontId="0" fillId="37" borderId="27" xfId="0" applyFill="1" applyBorder="1" applyAlignment="1">
      <alignment horizontal="left" vertical="center" indent="1"/>
    </xf>
    <xf numFmtId="0" fontId="0" fillId="37" borderId="31" xfId="0" applyFill="1" applyBorder="1" applyAlignment="1">
      <alignment horizontal="left" vertical="center" indent="1"/>
    </xf>
    <xf numFmtId="0" fontId="0" fillId="37" borderId="28" xfId="0" applyFill="1" applyBorder="1" applyAlignment="1">
      <alignment horizontal="left" vertical="center" indent="1"/>
    </xf>
    <xf numFmtId="0" fontId="0" fillId="37" borderId="30" xfId="0" applyFill="1" applyBorder="1" applyAlignment="1">
      <alignment horizontal="left" vertical="center" indent="1"/>
    </xf>
    <xf numFmtId="178" fontId="0" fillId="0" borderId="20" xfId="0" applyNumberFormat="1" applyBorder="1" applyAlignment="1">
      <alignment horizontal="left" vertical="center" indent="1"/>
    </xf>
    <xf numFmtId="178" fontId="0" fillId="37" borderId="20" xfId="0" applyNumberFormat="1" applyFill="1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23" fillId="33" borderId="33" xfId="0" applyFont="1" applyFill="1" applyBorder="1" applyAlignment="1">
      <alignment horizontal="left" vertical="center"/>
    </xf>
    <xf numFmtId="0" fontId="23" fillId="33" borderId="30" xfId="0" applyFont="1" applyFill="1" applyBorder="1" applyAlignment="1">
      <alignment horizontal="left" vertical="center"/>
    </xf>
    <xf numFmtId="179" fontId="0" fillId="37" borderId="26" xfId="1" quotePrefix="1" applyNumberFormat="1" applyFont="1" applyFill="1" applyBorder="1" applyAlignment="1">
      <alignment horizontal="right" vertical="center"/>
    </xf>
    <xf numFmtId="179" fontId="0" fillId="37" borderId="25" xfId="1" applyNumberFormat="1" applyFont="1" applyFill="1" applyBorder="1" applyAlignment="1">
      <alignment horizontal="right" vertical="center"/>
    </xf>
    <xf numFmtId="179" fontId="0" fillId="37" borderId="24" xfId="1" applyNumberFormat="1" applyFont="1" applyFill="1" applyBorder="1" applyAlignment="1">
      <alignment horizontal="right" vertical="center"/>
    </xf>
    <xf numFmtId="0" fontId="28" fillId="37" borderId="25" xfId="0" applyFont="1" applyFill="1" applyBorder="1" applyAlignment="1">
      <alignment horizontal="left" vertical="center"/>
    </xf>
    <xf numFmtId="0" fontId="28" fillId="37" borderId="24" xfId="0" applyFont="1" applyFill="1" applyBorder="1" applyAlignment="1">
      <alignment horizontal="left" vertical="center"/>
    </xf>
    <xf numFmtId="0" fontId="23" fillId="33" borderId="32" xfId="0" applyFont="1" applyFill="1" applyBorder="1" applyAlignment="1">
      <alignment horizontal="center" vertical="center"/>
    </xf>
    <xf numFmtId="0" fontId="23" fillId="33" borderId="31" xfId="0" applyFont="1" applyFill="1" applyBorder="1" applyAlignment="1">
      <alignment horizontal="center" vertical="center"/>
    </xf>
    <xf numFmtId="0" fontId="23" fillId="33" borderId="30" xfId="0" applyFont="1" applyFill="1" applyBorder="1" applyAlignment="1">
      <alignment horizontal="center" vertical="center"/>
    </xf>
    <xf numFmtId="0" fontId="0" fillId="37" borderId="26" xfId="0" quotePrefix="1" applyFill="1" applyBorder="1" applyAlignment="1">
      <alignment horizontal="right" vertical="center"/>
    </xf>
    <xf numFmtId="0" fontId="0" fillId="37" borderId="25" xfId="0" applyFill="1" applyBorder="1" applyAlignment="1">
      <alignment horizontal="right" vertical="center"/>
    </xf>
    <xf numFmtId="0" fontId="0" fillId="37" borderId="24" xfId="0" applyFill="1" applyBorder="1" applyAlignment="1">
      <alignment horizontal="right" vertical="center"/>
    </xf>
    <xf numFmtId="178" fontId="25" fillId="37" borderId="26" xfId="0" quotePrefix="1" applyNumberFormat="1" applyFont="1" applyFill="1" applyBorder="1" applyAlignment="1">
      <alignment horizontal="right" vertical="center"/>
    </xf>
    <xf numFmtId="178" fontId="25" fillId="37" borderId="24" xfId="0" applyNumberFormat="1" applyFont="1" applyFill="1" applyBorder="1" applyAlignment="1">
      <alignment horizontal="right" vertical="center"/>
    </xf>
    <xf numFmtId="0" fontId="23" fillId="33" borderId="0" xfId="0" applyFont="1" applyFill="1" applyAlignment="1">
      <alignment horizontal="center" vertical="center"/>
    </xf>
    <xf numFmtId="0" fontId="23" fillId="33" borderId="33" xfId="0" applyFont="1" applyFill="1" applyBorder="1" applyAlignment="1">
      <alignment horizontal="center" vertical="center"/>
    </xf>
    <xf numFmtId="49" fontId="28" fillId="0" borderId="26" xfId="0" quotePrefix="1" applyNumberFormat="1" applyFont="1" applyBorder="1" applyAlignment="1">
      <alignment horizontal="left" vertical="center"/>
    </xf>
    <xf numFmtId="0" fontId="28" fillId="0" borderId="25" xfId="0" quotePrefix="1" applyFont="1" applyBorder="1" applyAlignment="1">
      <alignment horizontal="left" vertical="center"/>
    </xf>
    <xf numFmtId="0" fontId="28" fillId="0" borderId="24" xfId="0" quotePrefix="1" applyFont="1" applyBorder="1" applyAlignment="1">
      <alignment horizontal="left" vertical="center"/>
    </xf>
    <xf numFmtId="0" fontId="0" fillId="0" borderId="25" xfId="0" quotePrefix="1" applyBorder="1" applyAlignment="1">
      <alignment horizontal="left" vertical="center"/>
    </xf>
    <xf numFmtId="0" fontId="0" fillId="0" borderId="24" xfId="0" quotePrefix="1" applyBorder="1" applyAlignment="1">
      <alignment horizontal="left" vertical="center"/>
    </xf>
    <xf numFmtId="0" fontId="24" fillId="34" borderId="19" xfId="0" applyFont="1" applyFill="1" applyBorder="1" applyAlignment="1">
      <alignment horizontal="center" vertical="center"/>
    </xf>
    <xf numFmtId="0" fontId="34" fillId="33" borderId="26" xfId="0" applyFont="1" applyFill="1" applyBorder="1" applyAlignment="1">
      <alignment horizontal="center" vertical="center"/>
    </xf>
    <xf numFmtId="0" fontId="34" fillId="33" borderId="25" xfId="0" applyFont="1" applyFill="1" applyBorder="1" applyAlignment="1">
      <alignment horizontal="center" vertical="center"/>
    </xf>
    <xf numFmtId="0" fontId="34" fillId="33" borderId="19" xfId="0" applyFont="1" applyFill="1" applyBorder="1" applyAlignment="1">
      <alignment horizontal="center" vertical="center"/>
    </xf>
    <xf numFmtId="0" fontId="34" fillId="33" borderId="24" xfId="0" applyFont="1" applyFill="1" applyBorder="1" applyAlignment="1">
      <alignment horizontal="center" vertical="center"/>
    </xf>
    <xf numFmtId="0" fontId="20" fillId="33" borderId="33" xfId="0" applyFont="1" applyFill="1" applyBorder="1" applyAlignment="1">
      <alignment horizontal="left" vertical="center"/>
    </xf>
    <xf numFmtId="0" fontId="20" fillId="33" borderId="30" xfId="0" applyFont="1" applyFill="1" applyBorder="1" applyAlignment="1">
      <alignment horizontal="left" vertical="center"/>
    </xf>
    <xf numFmtId="0" fontId="0" fillId="37" borderId="21" xfId="0" applyFill="1" applyBorder="1" applyAlignment="1">
      <alignment horizontal="left" vertical="center" indent="1"/>
    </xf>
    <xf numFmtId="49" fontId="0" fillId="37" borderId="26" xfId="0" quotePrefix="1" applyNumberFormat="1" applyFill="1" applyBorder="1" applyAlignment="1">
      <alignment horizontal="left" vertical="center"/>
    </xf>
    <xf numFmtId="0" fontId="0" fillId="37" borderId="25" xfId="0" applyFill="1" applyBorder="1" applyAlignment="1">
      <alignment horizontal="left" vertical="center"/>
    </xf>
    <xf numFmtId="0" fontId="0" fillId="37" borderId="24" xfId="0" applyFill="1" applyBorder="1" applyAlignment="1">
      <alignment horizontal="left" vertical="center"/>
    </xf>
  </cellXfs>
  <cellStyles count="46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백분율" xfId="43" builtinId="5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통화 [0]" xfId="45" builtinId="7"/>
    <cellStyle name="표준" xfId="0" builtinId="0"/>
    <cellStyle name="표준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2613772</xdr:colOff>
      <xdr:row>30</xdr:row>
      <xdr:rowOff>208986</xdr:rowOff>
    </xdr:from>
    <xdr:to>
      <xdr:col>7</xdr:col>
      <xdr:colOff>1274060</xdr:colOff>
      <xdr:row>31</xdr:row>
      <xdr:rowOff>206257</xdr:rowOff>
    </xdr:to>
    <xdr:pic>
      <xdr:nvPicPr>
        <xdr:cNvPr id="2" name="그림 1" descr="https://www.kpic.co.kr/images/logo/kpic_logo_type1_500px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2831" y="6092074"/>
          <a:ext cx="2955567" cy="419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4AC7080-079B-43A6-B989-FDBAE05FDA7C}">
  <we:reference id="wa200010725" version="1.0.0.1" store="ko-KR" storeType="OMEX"/>
  <we:alternateReferences>
    <we:reference id="WA200010725" version="1.0.0.1" store="" storeType="OMEX"/>
  </we:alternateReferences>
  <we:properties>
    <we:property name="claude.fileId" value="&quot;cfd59479-a692-4878-84b9-b459bad2c7c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B1:K33"/>
  <sheetViews>
    <sheetView showGridLines="0" tabSelected="1" zoomScale="85" zoomScaleNormal="85" workbookViewId="0">
      <selection activeCell="B3" sqref="B3:K3"/>
    </sheetView>
  </sheetViews>
  <sheetFormatPr defaultRowHeight="16.5"/>
  <cols>
    <col min="2" max="2" width="15.5" customWidth="1"/>
    <col min="3" max="3" width="4.375" customWidth="1"/>
    <col min="4" max="4" width="51.75" style="249" customWidth="1"/>
    <col min="5" max="5" width="4.375" customWidth="1"/>
    <col min="6" max="6" width="51.75" style="249" customWidth="1"/>
    <col min="7" max="7" width="4.375" customWidth="1"/>
    <col min="8" max="8" width="51.75" style="249" customWidth="1"/>
    <col min="9" max="9" width="4.375" customWidth="1"/>
    <col min="10" max="10" width="51.75" style="249" customWidth="1"/>
    <col min="11" max="11" width="15.5" customWidth="1"/>
  </cols>
  <sheetData>
    <row r="1" spans="2:11" ht="17.25" thickBot="1"/>
    <row r="2" spans="2:11">
      <c r="B2" s="3"/>
      <c r="C2" s="4"/>
      <c r="D2" s="250"/>
      <c r="E2" s="4"/>
      <c r="F2" s="250"/>
      <c r="G2" s="4"/>
      <c r="H2" s="250"/>
      <c r="I2" s="4"/>
      <c r="J2" s="250"/>
      <c r="K2" s="5"/>
    </row>
    <row r="3" spans="2:11" ht="26.25">
      <c r="B3" s="252" t="s">
        <v>18</v>
      </c>
      <c r="C3" s="253"/>
      <c r="D3" s="253"/>
      <c r="E3" s="253"/>
      <c r="F3" s="253"/>
      <c r="G3" s="253"/>
      <c r="H3" s="253"/>
      <c r="I3" s="253"/>
      <c r="J3" s="253"/>
      <c r="K3" s="254"/>
    </row>
    <row r="4" spans="2:11">
      <c r="B4" s="6"/>
      <c r="K4" s="7"/>
    </row>
    <row r="5" spans="2:11">
      <c r="B5" s="6"/>
      <c r="C5" s="255" t="s">
        <v>19</v>
      </c>
      <c r="D5" s="255"/>
      <c r="E5" s="255" t="s">
        <v>20</v>
      </c>
      <c r="F5" s="255"/>
      <c r="G5" s="255" t="s">
        <v>21</v>
      </c>
      <c r="H5" s="255"/>
      <c r="I5" s="255" t="s">
        <v>22</v>
      </c>
      <c r="J5" s="255"/>
      <c r="K5" s="7"/>
    </row>
    <row r="6" spans="2:11" ht="30" customHeight="1">
      <c r="B6" s="6"/>
      <c r="C6" s="10">
        <v>1</v>
      </c>
      <c r="D6" s="247" t="s">
        <v>23</v>
      </c>
      <c r="E6" s="10">
        <v>1</v>
      </c>
      <c r="F6" s="247" t="s">
        <v>24</v>
      </c>
      <c r="G6" s="10">
        <v>1</v>
      </c>
      <c r="H6" s="247" t="s">
        <v>25</v>
      </c>
      <c r="I6" s="10">
        <v>1</v>
      </c>
      <c r="J6" s="247" t="s">
        <v>26</v>
      </c>
      <c r="K6" s="7"/>
    </row>
    <row r="7" spans="2:11" ht="30" customHeight="1">
      <c r="B7" s="6"/>
      <c r="C7" s="10">
        <v>2</v>
      </c>
      <c r="D7" s="247" t="s">
        <v>27</v>
      </c>
      <c r="E7" s="10">
        <v>2</v>
      </c>
      <c r="F7" s="247" t="s">
        <v>28</v>
      </c>
      <c r="G7" s="10">
        <v>2</v>
      </c>
      <c r="H7" s="247" t="s">
        <v>29</v>
      </c>
      <c r="I7" s="10">
        <v>2</v>
      </c>
      <c r="J7" s="247" t="s">
        <v>30</v>
      </c>
      <c r="K7" s="7"/>
    </row>
    <row r="8" spans="2:11" ht="30" customHeight="1">
      <c r="B8" s="6"/>
      <c r="C8" s="10">
        <v>3</v>
      </c>
      <c r="D8" s="247" t="s">
        <v>31</v>
      </c>
      <c r="E8" s="10">
        <v>3</v>
      </c>
      <c r="F8" s="247" t="s">
        <v>32</v>
      </c>
      <c r="G8" s="10">
        <v>3</v>
      </c>
      <c r="H8" s="247" t="s">
        <v>33</v>
      </c>
      <c r="I8" s="10">
        <v>3</v>
      </c>
      <c r="J8" s="247" t="s">
        <v>34</v>
      </c>
      <c r="K8" s="7"/>
    </row>
    <row r="9" spans="2:11" ht="30" customHeight="1">
      <c r="B9" s="6"/>
      <c r="C9" s="10"/>
      <c r="D9" s="247"/>
      <c r="E9" s="10">
        <v>4</v>
      </c>
      <c r="F9" s="247" t="s">
        <v>35</v>
      </c>
      <c r="G9" s="10">
        <v>4</v>
      </c>
      <c r="H9" s="247" t="s">
        <v>36</v>
      </c>
      <c r="I9" s="10">
        <v>4</v>
      </c>
      <c r="J9" s="247" t="s">
        <v>37</v>
      </c>
      <c r="K9" s="7"/>
    </row>
    <row r="10" spans="2:11" ht="30" customHeight="1">
      <c r="B10" s="6"/>
      <c r="C10" s="10"/>
      <c r="D10" s="247"/>
      <c r="E10" s="10">
        <v>5</v>
      </c>
      <c r="F10" s="247" t="s">
        <v>38</v>
      </c>
      <c r="G10" s="10">
        <f t="shared" ref="G10:G15" si="0">G9+1</f>
        <v>5</v>
      </c>
      <c r="H10" s="247" t="s">
        <v>39</v>
      </c>
      <c r="I10" s="10">
        <v>5</v>
      </c>
      <c r="J10" s="247" t="s">
        <v>40</v>
      </c>
      <c r="K10" s="7"/>
    </row>
    <row r="11" spans="2:11" ht="30" customHeight="1">
      <c r="B11" s="6"/>
      <c r="C11" s="10"/>
      <c r="D11" s="247"/>
      <c r="E11" s="10">
        <v>6</v>
      </c>
      <c r="F11" s="247" t="s">
        <v>41</v>
      </c>
      <c r="G11" s="10">
        <f t="shared" si="0"/>
        <v>6</v>
      </c>
      <c r="H11" s="247" t="s">
        <v>42</v>
      </c>
      <c r="I11" s="10">
        <v>6</v>
      </c>
      <c r="J11" s="247" t="s">
        <v>43</v>
      </c>
      <c r="K11" s="7"/>
    </row>
    <row r="12" spans="2:11" ht="30" customHeight="1">
      <c r="B12" s="6"/>
      <c r="C12" s="10"/>
      <c r="D12" s="247"/>
      <c r="E12" s="199">
        <v>7</v>
      </c>
      <c r="F12" s="248" t="s">
        <v>44</v>
      </c>
      <c r="G12" s="199">
        <v>7</v>
      </c>
      <c r="H12" s="248" t="s">
        <v>45</v>
      </c>
      <c r="I12" s="10">
        <v>7</v>
      </c>
      <c r="J12" s="247" t="s">
        <v>46</v>
      </c>
      <c r="K12" s="7"/>
    </row>
    <row r="13" spans="2:11" ht="30" customHeight="1">
      <c r="B13" s="6"/>
      <c r="C13" s="10"/>
      <c r="D13" s="247"/>
      <c r="E13" s="199">
        <v>8</v>
      </c>
      <c r="F13" s="248" t="s">
        <v>47</v>
      </c>
      <c r="G13" s="199">
        <f t="shared" si="0"/>
        <v>8</v>
      </c>
      <c r="H13" s="248" t="s">
        <v>48</v>
      </c>
      <c r="I13" s="10">
        <v>8</v>
      </c>
      <c r="J13" s="247" t="s">
        <v>49</v>
      </c>
      <c r="K13" s="7"/>
    </row>
    <row r="14" spans="2:11" ht="30" customHeight="1">
      <c r="B14" s="6"/>
      <c r="C14" s="10"/>
      <c r="D14" s="247"/>
      <c r="E14" s="199">
        <v>9</v>
      </c>
      <c r="F14" s="248" t="s">
        <v>50</v>
      </c>
      <c r="G14" s="199">
        <f t="shared" si="0"/>
        <v>9</v>
      </c>
      <c r="H14" s="248" t="s">
        <v>51</v>
      </c>
      <c r="I14" s="10"/>
      <c r="J14" s="247"/>
      <c r="K14" s="7"/>
    </row>
    <row r="15" spans="2:11" ht="30" customHeight="1">
      <c r="B15" s="6"/>
      <c r="C15" s="10"/>
      <c r="D15" s="247"/>
      <c r="E15" s="199">
        <v>10</v>
      </c>
      <c r="F15" s="248" t="s">
        <v>52</v>
      </c>
      <c r="G15" s="199">
        <f t="shared" si="0"/>
        <v>10</v>
      </c>
      <c r="H15" s="248" t="s">
        <v>53</v>
      </c>
      <c r="I15" s="10"/>
      <c r="J15" s="247"/>
      <c r="K15" s="7"/>
    </row>
    <row r="16" spans="2:11" ht="30" customHeight="1">
      <c r="B16" s="6"/>
      <c r="C16" s="10"/>
      <c r="D16" s="247"/>
      <c r="E16" s="199">
        <v>11</v>
      </c>
      <c r="F16" s="248" t="s">
        <v>54</v>
      </c>
      <c r="G16" s="199">
        <v>11</v>
      </c>
      <c r="H16" s="248" t="s">
        <v>55</v>
      </c>
      <c r="I16" s="10"/>
      <c r="J16" s="247"/>
      <c r="K16" s="7"/>
    </row>
    <row r="17" spans="2:11" ht="30" customHeight="1">
      <c r="B17" s="6"/>
      <c r="C17" s="10"/>
      <c r="D17" s="247"/>
      <c r="E17" s="199">
        <v>12</v>
      </c>
      <c r="F17" s="248" t="s">
        <v>56</v>
      </c>
      <c r="G17" s="199">
        <v>12</v>
      </c>
      <c r="H17" s="248" t="s">
        <v>57</v>
      </c>
      <c r="I17" s="10"/>
      <c r="J17" s="247"/>
      <c r="K17" s="7"/>
    </row>
    <row r="18" spans="2:11" ht="30" customHeight="1">
      <c r="B18" s="6"/>
      <c r="C18" s="10"/>
      <c r="D18" s="247"/>
      <c r="E18" s="199">
        <v>13</v>
      </c>
      <c r="F18" s="248" t="s">
        <v>58</v>
      </c>
      <c r="G18" s="199">
        <v>13</v>
      </c>
      <c r="H18" s="248" t="s">
        <v>59</v>
      </c>
      <c r="I18" s="10"/>
      <c r="J18" s="247"/>
      <c r="K18" s="7"/>
    </row>
    <row r="19" spans="2:11" ht="30" customHeight="1">
      <c r="B19" s="6"/>
      <c r="C19" s="10"/>
      <c r="D19" s="247"/>
      <c r="E19" s="199">
        <v>14</v>
      </c>
      <c r="F19" s="248" t="s">
        <v>60</v>
      </c>
      <c r="G19" s="199">
        <v>14</v>
      </c>
      <c r="H19" s="248" t="s">
        <v>61</v>
      </c>
      <c r="I19" s="10"/>
      <c r="J19" s="247"/>
      <c r="K19" s="7"/>
    </row>
    <row r="20" spans="2:11" ht="30" customHeight="1">
      <c r="B20" s="6"/>
      <c r="C20" s="10"/>
      <c r="D20" s="247"/>
      <c r="E20" s="199">
        <v>15</v>
      </c>
      <c r="F20" s="248" t="s">
        <v>62</v>
      </c>
      <c r="G20" s="199">
        <v>15</v>
      </c>
      <c r="H20" s="248" t="s">
        <v>63</v>
      </c>
      <c r="I20" s="10"/>
      <c r="J20" s="247"/>
      <c r="K20" s="7"/>
    </row>
    <row r="21" spans="2:11" ht="30" customHeight="1">
      <c r="B21" s="6"/>
      <c r="C21" s="10"/>
      <c r="D21" s="247"/>
      <c r="E21" s="199">
        <v>16</v>
      </c>
      <c r="F21" s="248" t="s">
        <v>64</v>
      </c>
      <c r="G21" s="199">
        <v>16</v>
      </c>
      <c r="H21" s="248" t="s">
        <v>65</v>
      </c>
      <c r="I21" s="10"/>
      <c r="J21" s="247"/>
      <c r="K21" s="7"/>
    </row>
    <row r="22" spans="2:11" ht="30" customHeight="1">
      <c r="B22" s="6"/>
      <c r="C22" s="10"/>
      <c r="D22" s="247"/>
      <c r="E22" s="199">
        <v>17</v>
      </c>
      <c r="F22" s="248" t="s">
        <v>66</v>
      </c>
      <c r="G22" s="199">
        <v>17</v>
      </c>
      <c r="H22" s="248" t="s">
        <v>67</v>
      </c>
      <c r="I22" s="10"/>
      <c r="J22" s="247"/>
      <c r="K22" s="7"/>
    </row>
    <row r="23" spans="2:11" ht="30" customHeight="1">
      <c r="B23" s="6"/>
      <c r="C23" s="10"/>
      <c r="D23" s="247"/>
      <c r="E23" s="199">
        <v>18</v>
      </c>
      <c r="F23" s="248" t="s">
        <v>68</v>
      </c>
      <c r="G23" s="199">
        <v>18</v>
      </c>
      <c r="H23" s="248" t="s">
        <v>69</v>
      </c>
      <c r="I23" s="10"/>
      <c r="J23" s="247"/>
      <c r="K23" s="7"/>
    </row>
    <row r="24" spans="2:11" ht="30" customHeight="1">
      <c r="B24" s="6"/>
      <c r="C24" s="10"/>
      <c r="D24" s="247"/>
      <c r="E24" s="199">
        <v>19</v>
      </c>
      <c r="F24" s="248" t="s">
        <v>70</v>
      </c>
      <c r="G24" s="199">
        <v>19</v>
      </c>
      <c r="H24" s="248" t="s">
        <v>71</v>
      </c>
      <c r="I24" s="10"/>
      <c r="J24" s="247"/>
      <c r="K24" s="7"/>
    </row>
    <row r="25" spans="2:11" ht="30" customHeight="1">
      <c r="B25" s="6"/>
      <c r="C25" s="10"/>
      <c r="D25" s="247"/>
      <c r="E25" s="199">
        <v>20</v>
      </c>
      <c r="F25" s="248" t="s">
        <v>72</v>
      </c>
      <c r="G25" s="199">
        <v>20</v>
      </c>
      <c r="H25" s="248" t="s">
        <v>73</v>
      </c>
      <c r="I25" s="10"/>
      <c r="J25" s="247"/>
      <c r="K25" s="7"/>
    </row>
    <row r="26" spans="2:11" ht="30" customHeight="1">
      <c r="B26" s="6"/>
      <c r="C26" s="10"/>
      <c r="D26" s="247"/>
      <c r="E26" s="199">
        <v>21</v>
      </c>
      <c r="F26" s="248" t="s">
        <v>462</v>
      </c>
      <c r="G26" s="199">
        <v>21</v>
      </c>
      <c r="H26" s="248" t="s">
        <v>74</v>
      </c>
      <c r="I26" s="10"/>
      <c r="J26" s="247"/>
      <c r="K26" s="7"/>
    </row>
    <row r="27" spans="2:11" ht="30" customHeight="1">
      <c r="B27" s="6"/>
      <c r="C27" s="10"/>
      <c r="D27" s="247"/>
      <c r="E27" s="199">
        <v>22</v>
      </c>
      <c r="F27" s="248" t="s">
        <v>75</v>
      </c>
      <c r="G27" s="199">
        <v>22</v>
      </c>
      <c r="H27" s="248" t="s">
        <v>76</v>
      </c>
      <c r="I27" s="10"/>
      <c r="J27" s="247"/>
      <c r="K27" s="7"/>
    </row>
    <row r="28" spans="2:11" ht="30" customHeight="1">
      <c r="B28" s="6"/>
      <c r="C28" s="10"/>
      <c r="D28" s="247"/>
      <c r="E28" s="199">
        <v>23</v>
      </c>
      <c r="F28" s="248" t="s">
        <v>77</v>
      </c>
      <c r="G28" s="199">
        <v>23</v>
      </c>
      <c r="H28" s="248" t="s">
        <v>78</v>
      </c>
      <c r="I28" s="10"/>
      <c r="J28" s="247"/>
      <c r="K28" s="7"/>
    </row>
    <row r="29" spans="2:11" ht="30" customHeight="1">
      <c r="B29" s="6"/>
      <c r="C29" s="10"/>
      <c r="D29" s="247"/>
      <c r="E29" s="199"/>
      <c r="F29" s="248"/>
      <c r="G29" s="199">
        <v>24</v>
      </c>
      <c r="H29" s="248" t="s">
        <v>79</v>
      </c>
      <c r="I29" s="10"/>
      <c r="J29" s="247"/>
      <c r="K29" s="7"/>
    </row>
    <row r="30" spans="2:11" ht="30" customHeight="1">
      <c r="B30" s="6"/>
      <c r="C30" s="10"/>
      <c r="D30" s="247"/>
      <c r="E30" s="199"/>
      <c r="F30" s="248"/>
      <c r="G30" s="199">
        <v>25</v>
      </c>
      <c r="H30" s="248" t="s">
        <v>80</v>
      </c>
      <c r="I30" s="10"/>
      <c r="J30" s="247"/>
      <c r="K30" s="7"/>
    </row>
    <row r="31" spans="2:11" ht="33.75" customHeight="1">
      <c r="B31" s="6"/>
      <c r="G31" s="2"/>
      <c r="I31" s="2"/>
      <c r="K31" s="7"/>
    </row>
    <row r="32" spans="2:11">
      <c r="B32" s="12"/>
      <c r="K32" s="7"/>
    </row>
    <row r="33" spans="2:11" ht="20.25" customHeight="1" thickBot="1">
      <c r="B33" s="9"/>
      <c r="C33" s="8"/>
      <c r="D33" s="251"/>
      <c r="E33" s="8"/>
      <c r="F33" s="251"/>
      <c r="G33" s="8"/>
      <c r="H33" s="251"/>
      <c r="I33" s="8"/>
      <c r="J33" s="251"/>
      <c r="K33" s="11" t="s">
        <v>17</v>
      </c>
    </row>
  </sheetData>
  <sheetProtection algorithmName="SHA-512" hashValue="qFXAdm1FZq0cm1HzyVW8IaLKrTPPJdeeVxe8+oUf5IRZFqmY6LgHc/elchKjp+Q0lqjbEXrUYhl3ASye09lGCQ==" saltValue="zKTzVRoQzIH0ACTEXY0/FA==" spinCount="100000" sheet="1" objects="1" scenarios="1"/>
  <mergeCells count="5">
    <mergeCell ref="B3:K3"/>
    <mergeCell ref="C5:D5"/>
    <mergeCell ref="E5:F5"/>
    <mergeCell ref="G5:H5"/>
    <mergeCell ref="I5:J5"/>
  </mergeCells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1:H31"/>
  <sheetViews>
    <sheetView showGridLines="0" zoomScaleNormal="100" workbookViewId="0">
      <selection sqref="A1:H1"/>
    </sheetView>
  </sheetViews>
  <sheetFormatPr defaultRowHeight="16.5"/>
  <cols>
    <col min="1" max="1" width="2.625" customWidth="1"/>
    <col min="2" max="2" width="70" customWidth="1"/>
    <col min="3" max="3" width="15.625" style="2" customWidth="1"/>
    <col min="4" max="4" width="15.625" customWidth="1"/>
    <col min="5" max="7" width="20.625" customWidth="1"/>
    <col min="8" max="8" width="75.625" customWidth="1"/>
  </cols>
  <sheetData>
    <row r="1" spans="1:8" ht="30" customHeight="1">
      <c r="A1" s="263" t="s">
        <v>426</v>
      </c>
      <c r="B1" s="264"/>
      <c r="C1" s="264"/>
      <c r="D1" s="264"/>
      <c r="E1" s="264"/>
      <c r="F1" s="264"/>
      <c r="G1" s="264"/>
      <c r="H1" s="265"/>
    </row>
    <row r="2" spans="1:8" s="1" customFormat="1" ht="30" customHeight="1">
      <c r="A2" s="261" t="s">
        <v>81</v>
      </c>
      <c r="B2" s="262"/>
      <c r="C2" s="14" t="s">
        <v>82</v>
      </c>
      <c r="D2" s="14" t="s">
        <v>83</v>
      </c>
      <c r="E2" s="231" t="s">
        <v>427</v>
      </c>
      <c r="F2" s="231" t="s">
        <v>428</v>
      </c>
      <c r="G2" s="231" t="s">
        <v>429</v>
      </c>
      <c r="H2" s="14" t="s">
        <v>84</v>
      </c>
    </row>
    <row r="3" spans="1:8" s="1" customFormat="1" ht="20.100000000000001" customHeight="1">
      <c r="A3" s="266"/>
      <c r="B3" s="142" t="s">
        <v>187</v>
      </c>
      <c r="C3" s="67"/>
      <c r="D3" s="67"/>
      <c r="E3" s="67"/>
      <c r="F3" s="67"/>
      <c r="G3" s="67"/>
      <c r="H3" s="68"/>
    </row>
    <row r="4" spans="1:8" ht="20.100000000000001" customHeight="1">
      <c r="A4" s="267"/>
      <c r="B4" s="258" t="s">
        <v>188</v>
      </c>
      <c r="C4" s="16" t="s">
        <v>85</v>
      </c>
      <c r="D4" s="16" t="s">
        <v>189</v>
      </c>
      <c r="E4" s="17">
        <v>102</v>
      </c>
      <c r="F4" s="18">
        <v>100</v>
      </c>
      <c r="G4" s="144">
        <v>98</v>
      </c>
      <c r="H4" s="269" t="s">
        <v>465</v>
      </c>
    </row>
    <row r="5" spans="1:8" ht="20.100000000000001" customHeight="1">
      <c r="A5" s="267"/>
      <c r="B5" s="259"/>
      <c r="C5" s="16" t="s">
        <v>86</v>
      </c>
      <c r="D5" s="16" t="s">
        <v>189</v>
      </c>
      <c r="E5" s="17">
        <v>394</v>
      </c>
      <c r="F5" s="18">
        <v>425</v>
      </c>
      <c r="G5" s="144">
        <v>423</v>
      </c>
      <c r="H5" s="270"/>
    </row>
    <row r="6" spans="1:8" ht="20.100000000000001" customHeight="1">
      <c r="A6" s="267"/>
      <c r="B6" s="259"/>
      <c r="C6" s="16" t="s">
        <v>87</v>
      </c>
      <c r="D6" s="16" t="s">
        <v>189</v>
      </c>
      <c r="E6" s="17">
        <v>347</v>
      </c>
      <c r="F6" s="18">
        <v>359</v>
      </c>
      <c r="G6" s="144">
        <v>356</v>
      </c>
      <c r="H6" s="270"/>
    </row>
    <row r="7" spans="1:8" ht="20.100000000000001" customHeight="1">
      <c r="A7" s="267"/>
      <c r="B7" s="260"/>
      <c r="C7" s="29" t="s">
        <v>88</v>
      </c>
      <c r="D7" s="27" t="s">
        <v>189</v>
      </c>
      <c r="E7" s="28">
        <v>843</v>
      </c>
      <c r="F7" s="28">
        <v>884</v>
      </c>
      <c r="G7" s="201">
        <v>877</v>
      </c>
      <c r="H7" s="271"/>
    </row>
    <row r="8" spans="1:8" ht="20.100000000000001" customHeight="1">
      <c r="A8" s="267"/>
      <c r="B8" s="15" t="s">
        <v>190</v>
      </c>
      <c r="C8" s="19" t="s">
        <v>88</v>
      </c>
      <c r="D8" s="16" t="s">
        <v>191</v>
      </c>
      <c r="E8" s="17">
        <v>3</v>
      </c>
      <c r="F8" s="18">
        <v>3</v>
      </c>
      <c r="G8" s="18">
        <v>3</v>
      </c>
      <c r="H8" s="24"/>
    </row>
    <row r="9" spans="1:8" ht="20.100000000000001" customHeight="1">
      <c r="A9" s="267"/>
      <c r="B9" s="15" t="s">
        <v>192</v>
      </c>
      <c r="C9" s="19" t="s">
        <v>88</v>
      </c>
      <c r="D9" s="16" t="s">
        <v>89</v>
      </c>
      <c r="E9" s="17">
        <v>2499972627941</v>
      </c>
      <c r="F9" s="18">
        <v>2800102662159</v>
      </c>
      <c r="G9" s="18">
        <v>3347821791902</v>
      </c>
      <c r="H9" s="24"/>
    </row>
    <row r="10" spans="1:8" ht="20.100000000000001" customHeight="1">
      <c r="A10" s="267"/>
      <c r="B10" s="15" t="s">
        <v>193</v>
      </c>
      <c r="C10" s="19" t="s">
        <v>88</v>
      </c>
      <c r="D10" s="16" t="s">
        <v>89</v>
      </c>
      <c r="E10" s="17">
        <v>1824790602135</v>
      </c>
      <c r="F10" s="18">
        <v>1807642130951</v>
      </c>
      <c r="G10" s="18">
        <v>2081469764215</v>
      </c>
      <c r="H10" s="24"/>
    </row>
    <row r="11" spans="1:8" ht="20.100000000000001" customHeight="1">
      <c r="A11" s="268"/>
      <c r="B11" s="15" t="s">
        <v>194</v>
      </c>
      <c r="C11" s="19" t="s">
        <v>88</v>
      </c>
      <c r="D11" s="16" t="s">
        <v>89</v>
      </c>
      <c r="E11" s="17">
        <v>371702112202</v>
      </c>
      <c r="F11" s="18">
        <v>412100919394</v>
      </c>
      <c r="G11" s="18">
        <v>618855781516</v>
      </c>
      <c r="H11" s="24"/>
    </row>
    <row r="12" spans="1:8" s="1" customFormat="1" ht="20.100000000000001" customHeight="1">
      <c r="A12" s="266"/>
      <c r="B12" s="67" t="s">
        <v>195</v>
      </c>
      <c r="C12" s="67"/>
      <c r="D12" s="67"/>
      <c r="E12" s="67"/>
      <c r="F12" s="67"/>
      <c r="G12" s="67"/>
      <c r="H12" s="68"/>
    </row>
    <row r="13" spans="1:8" ht="20.100000000000001" customHeight="1">
      <c r="A13" s="267"/>
      <c r="B13" s="20" t="s">
        <v>460</v>
      </c>
      <c r="C13" s="21" t="s">
        <v>88</v>
      </c>
      <c r="D13" s="21" t="s">
        <v>89</v>
      </c>
      <c r="E13" s="22">
        <v>-62321327716</v>
      </c>
      <c r="F13" s="22">
        <v>-59892625042</v>
      </c>
      <c r="G13" s="22">
        <v>52668902480</v>
      </c>
      <c r="H13" s="24"/>
    </row>
    <row r="14" spans="1:8" s="13" customFormat="1" ht="20.100000000000001" customHeight="1">
      <c r="A14" s="267"/>
      <c r="B14" s="20" t="s">
        <v>196</v>
      </c>
      <c r="C14" s="21" t="s">
        <v>88</v>
      </c>
      <c r="D14" s="21" t="s">
        <v>89</v>
      </c>
      <c r="E14" s="22">
        <v>-29040720790</v>
      </c>
      <c r="F14" s="22">
        <v>-8528518983</v>
      </c>
      <c r="G14" s="22">
        <v>55896051028</v>
      </c>
      <c r="H14" s="25"/>
    </row>
    <row r="15" spans="1:8" ht="20.100000000000001" customHeight="1">
      <c r="A15" s="267"/>
      <c r="B15" s="23" t="s">
        <v>197</v>
      </c>
      <c r="C15" s="16" t="s">
        <v>88</v>
      </c>
      <c r="D15" s="16" t="s">
        <v>89</v>
      </c>
      <c r="E15" s="17">
        <v>-20887988077</v>
      </c>
      <c r="F15" s="18">
        <v>-24442934996</v>
      </c>
      <c r="G15" s="18">
        <v>16037567309</v>
      </c>
      <c r="H15" s="24"/>
    </row>
    <row r="16" spans="1:8" ht="20.100000000000001" customHeight="1">
      <c r="A16" s="267"/>
      <c r="B16" s="83" t="s">
        <v>198</v>
      </c>
      <c r="C16" s="16" t="s">
        <v>88</v>
      </c>
      <c r="D16" s="16" t="s">
        <v>199</v>
      </c>
      <c r="E16" s="22">
        <v>97295125</v>
      </c>
      <c r="F16" s="22">
        <v>100155279</v>
      </c>
      <c r="G16" s="22">
        <v>128906583</v>
      </c>
      <c r="H16" s="69"/>
    </row>
    <row r="17" spans="1:8" ht="20.100000000000001" customHeight="1">
      <c r="A17" s="267"/>
      <c r="B17" s="20" t="s">
        <v>200</v>
      </c>
      <c r="C17" s="16" t="s">
        <v>88</v>
      </c>
      <c r="D17" s="16" t="s">
        <v>199</v>
      </c>
      <c r="E17" s="17">
        <v>1698575</v>
      </c>
      <c r="F17" s="18">
        <v>1738618</v>
      </c>
      <c r="G17" s="18">
        <v>3870153</v>
      </c>
      <c r="H17" s="24"/>
    </row>
    <row r="18" spans="1:8" ht="20.100000000000001" customHeight="1">
      <c r="A18" s="267"/>
      <c r="B18" s="20" t="s">
        <v>201</v>
      </c>
      <c r="C18" s="16" t="s">
        <v>88</v>
      </c>
      <c r="D18" s="16" t="s">
        <v>199</v>
      </c>
      <c r="E18" s="17">
        <v>6176100</v>
      </c>
      <c r="F18" s="17">
        <v>6176100</v>
      </c>
      <c r="G18" s="17">
        <v>6176100</v>
      </c>
      <c r="H18" s="69"/>
    </row>
    <row r="19" spans="1:8" ht="20.100000000000001" customHeight="1">
      <c r="A19" s="267"/>
      <c r="B19" s="20" t="s">
        <v>471</v>
      </c>
      <c r="C19" s="16" t="s">
        <v>88</v>
      </c>
      <c r="D19" s="16" t="s">
        <v>199</v>
      </c>
      <c r="E19" s="56">
        <v>190315</v>
      </c>
      <c r="F19" s="18">
        <v>156902</v>
      </c>
      <c r="G19" s="18">
        <v>201420</v>
      </c>
      <c r="H19" s="232" t="s">
        <v>430</v>
      </c>
    </row>
    <row r="20" spans="1:8" ht="20.100000000000001" customHeight="1">
      <c r="A20" s="267"/>
      <c r="B20" s="200" t="s">
        <v>202</v>
      </c>
      <c r="C20" s="16" t="s">
        <v>88</v>
      </c>
      <c r="D20" s="16" t="s">
        <v>199</v>
      </c>
      <c r="E20" s="150">
        <v>0</v>
      </c>
      <c r="F20" s="58">
        <v>0</v>
      </c>
      <c r="G20" s="58">
        <v>0</v>
      </c>
      <c r="H20" s="42"/>
    </row>
    <row r="21" spans="1:8" ht="20.100000000000001" customHeight="1">
      <c r="A21" s="267"/>
      <c r="B21" s="200" t="s">
        <v>203</v>
      </c>
      <c r="C21" s="16" t="s">
        <v>88</v>
      </c>
      <c r="D21" s="16" t="s">
        <v>199</v>
      </c>
      <c r="E21" s="150">
        <v>0</v>
      </c>
      <c r="F21" s="58">
        <v>0</v>
      </c>
      <c r="G21" s="58">
        <v>0</v>
      </c>
      <c r="H21" s="42"/>
    </row>
    <row r="22" spans="1:8" ht="20.100000000000001" customHeight="1">
      <c r="A22" s="267"/>
      <c r="B22" s="200" t="s">
        <v>204</v>
      </c>
      <c r="C22" s="16" t="s">
        <v>88</v>
      </c>
      <c r="D22" s="16" t="s">
        <v>199</v>
      </c>
      <c r="E22" s="56">
        <v>190315</v>
      </c>
      <c r="F22" s="18">
        <v>156902</v>
      </c>
      <c r="G22" s="18">
        <v>201420</v>
      </c>
      <c r="H22" s="42"/>
    </row>
    <row r="23" spans="1:8" ht="20.100000000000001" customHeight="1">
      <c r="A23" s="267"/>
      <c r="B23" s="23" t="s">
        <v>205</v>
      </c>
      <c r="C23" s="16" t="s">
        <v>88</v>
      </c>
      <c r="D23" s="16" t="s">
        <v>199</v>
      </c>
      <c r="E23" s="56">
        <v>-49928709</v>
      </c>
      <c r="F23" s="18">
        <v>-32971454</v>
      </c>
      <c r="G23" s="18">
        <v>71933618</v>
      </c>
      <c r="H23" s="232" t="s">
        <v>430</v>
      </c>
    </row>
    <row r="24" spans="1:8" ht="20.100000000000001" customHeight="1">
      <c r="A24" s="267"/>
      <c r="B24" s="23" t="s">
        <v>206</v>
      </c>
      <c r="C24" s="16" t="s">
        <v>88</v>
      </c>
      <c r="D24" s="16" t="s">
        <v>199</v>
      </c>
      <c r="E24" s="56">
        <v>-11533532</v>
      </c>
      <c r="F24" s="80">
        <v>-3266021</v>
      </c>
      <c r="G24" s="184">
        <v>16945936</v>
      </c>
      <c r="H24" s="233" t="s">
        <v>430</v>
      </c>
    </row>
    <row r="25" spans="1:8" ht="20.100000000000001" customHeight="1">
      <c r="A25" s="267"/>
      <c r="B25" s="23" t="s">
        <v>207</v>
      </c>
      <c r="C25" s="16" t="s">
        <v>88</v>
      </c>
      <c r="D25" s="16" t="s">
        <v>199</v>
      </c>
      <c r="E25" s="56">
        <v>-20887988</v>
      </c>
      <c r="F25" s="80">
        <v>-24442935</v>
      </c>
      <c r="G25" s="184">
        <v>16037567</v>
      </c>
      <c r="H25" s="233" t="s">
        <v>430</v>
      </c>
    </row>
    <row r="26" spans="1:8" ht="20.100000000000001" customHeight="1">
      <c r="A26" s="267"/>
      <c r="B26" s="23" t="s">
        <v>208</v>
      </c>
      <c r="C26" s="16" t="s">
        <v>88</v>
      </c>
      <c r="D26" s="16" t="s">
        <v>10</v>
      </c>
      <c r="E26" s="57">
        <f>E24/E23*100</f>
        <v>23.100000442631114</v>
      </c>
      <c r="F26" s="57">
        <f t="shared" ref="F26:G26" si="0">F24/F23*100</f>
        <v>9.9056019792151115</v>
      </c>
      <c r="G26" s="57">
        <f t="shared" si="0"/>
        <v>23.55774180578544</v>
      </c>
      <c r="H26" s="233" t="s">
        <v>431</v>
      </c>
    </row>
    <row r="27" spans="1:8" ht="20.100000000000001" customHeight="1">
      <c r="A27" s="268"/>
      <c r="B27" s="23" t="s">
        <v>209</v>
      </c>
      <c r="C27" s="16" t="s">
        <v>88</v>
      </c>
      <c r="D27" s="16" t="s">
        <v>10</v>
      </c>
      <c r="E27" s="57">
        <f>E25/E23*100</f>
        <v>41.835626072366502</v>
      </c>
      <c r="F27" s="57">
        <f t="shared" ref="F27:G27" si="1">F25/F23*100</f>
        <v>74.133627834550452</v>
      </c>
      <c r="G27" s="57">
        <f t="shared" si="1"/>
        <v>22.294953939338903</v>
      </c>
      <c r="H27" s="233" t="s">
        <v>432</v>
      </c>
    </row>
    <row r="28" spans="1:8" ht="20.100000000000001" customHeight="1">
      <c r="A28" s="256"/>
      <c r="B28" s="67" t="s">
        <v>210</v>
      </c>
      <c r="C28" s="67"/>
      <c r="D28" s="67"/>
      <c r="E28" s="67"/>
      <c r="F28" s="67"/>
      <c r="G28" s="67"/>
      <c r="H28" s="68"/>
    </row>
    <row r="29" spans="1:8" ht="20.100000000000001" customHeight="1">
      <c r="A29" s="257"/>
      <c r="B29" s="23" t="s">
        <v>211</v>
      </c>
      <c r="C29" s="16" t="s">
        <v>88</v>
      </c>
      <c r="D29" s="16" t="s">
        <v>3</v>
      </c>
      <c r="E29" s="70">
        <v>11.66</v>
      </c>
      <c r="F29" s="70">
        <v>7.94</v>
      </c>
      <c r="G29" s="70">
        <v>10.54</v>
      </c>
      <c r="H29" s="24"/>
    </row>
    <row r="30" spans="1:8">
      <c r="F30" s="84"/>
      <c r="G30" s="84"/>
      <c r="H30" s="85"/>
    </row>
    <row r="31" spans="1:8">
      <c r="F31" s="84"/>
      <c r="G31" s="84"/>
    </row>
  </sheetData>
  <sheetProtection algorithmName="SHA-512" hashValue="laKo2Zt+y5mU15twL+LoTuF3mSyTeSvgJ3618ZAuFylB42VthgM2DEtTMUDvemmtGmk/IT94swyJhCMSjrMm7g==" saltValue="Z4cdk2rQA8aOtfb6yNRIPQ==" spinCount="100000" sheet="1" objects="1" scenarios="1"/>
  <mergeCells count="7">
    <mergeCell ref="A28:A29"/>
    <mergeCell ref="B4:B7"/>
    <mergeCell ref="A2:B2"/>
    <mergeCell ref="A1:H1"/>
    <mergeCell ref="A3:A11"/>
    <mergeCell ref="A12:A27"/>
    <mergeCell ref="H4:H7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DB80-EA99-4EAC-B951-D0586A2D0021}">
  <sheetPr>
    <tabColor theme="4" tint="0.79998168889431442"/>
  </sheetPr>
  <dimension ref="A1:L187"/>
  <sheetViews>
    <sheetView showGridLines="0" zoomScale="85" zoomScaleNormal="85" workbookViewId="0">
      <selection sqref="A1:I1"/>
    </sheetView>
  </sheetViews>
  <sheetFormatPr defaultRowHeight="16.5"/>
  <cols>
    <col min="1" max="1" width="2.625" customWidth="1"/>
    <col min="2" max="2" width="50.625" customWidth="1"/>
    <col min="3" max="3" width="63.25" bestFit="1" customWidth="1"/>
    <col min="4" max="4" width="15.625" style="79" customWidth="1"/>
    <col min="5" max="5" width="15.625" customWidth="1"/>
    <col min="6" max="8" width="20.625" customWidth="1"/>
    <col min="9" max="9" width="79.25" customWidth="1"/>
    <col min="10" max="10" width="51.5" customWidth="1"/>
  </cols>
  <sheetData>
    <row r="1" spans="1:10" ht="30" customHeight="1">
      <c r="A1" s="263" t="s">
        <v>90</v>
      </c>
      <c r="B1" s="264"/>
      <c r="C1" s="264"/>
      <c r="D1" s="264"/>
      <c r="E1" s="264"/>
      <c r="F1" s="264"/>
      <c r="G1" s="264"/>
      <c r="H1" s="264"/>
      <c r="I1" s="265"/>
    </row>
    <row r="2" spans="1:10" s="1" customFormat="1" ht="30" customHeight="1">
      <c r="A2" s="261" t="s">
        <v>81</v>
      </c>
      <c r="B2" s="301"/>
      <c r="C2" s="262"/>
      <c r="D2" s="14" t="s">
        <v>82</v>
      </c>
      <c r="E2" s="14" t="s">
        <v>83</v>
      </c>
      <c r="F2" s="231" t="s">
        <v>427</v>
      </c>
      <c r="G2" s="231" t="s">
        <v>428</v>
      </c>
      <c r="H2" s="231" t="s">
        <v>429</v>
      </c>
      <c r="I2" s="14" t="s">
        <v>84</v>
      </c>
    </row>
    <row r="3" spans="1:10" ht="20.100000000000001" customHeight="1">
      <c r="A3" s="256"/>
      <c r="B3" s="67" t="s">
        <v>91</v>
      </c>
      <c r="C3" s="67"/>
      <c r="D3" s="127"/>
      <c r="E3" s="67"/>
      <c r="F3" s="67"/>
      <c r="G3" s="67"/>
      <c r="H3" s="67"/>
      <c r="I3" s="68"/>
    </row>
    <row r="4" spans="1:10" ht="20.100000000000001" customHeight="1">
      <c r="A4" s="302"/>
      <c r="B4" s="285" t="s">
        <v>92</v>
      </c>
      <c r="C4" s="292"/>
      <c r="D4" s="19" t="s">
        <v>86</v>
      </c>
      <c r="E4" s="19" t="s">
        <v>2</v>
      </c>
      <c r="F4" s="120">
        <v>0</v>
      </c>
      <c r="G4" s="44">
        <v>0.16800000000000001</v>
      </c>
      <c r="H4" s="157">
        <v>0</v>
      </c>
      <c r="I4" s="186"/>
    </row>
    <row r="5" spans="1:10" ht="20.100000000000001" customHeight="1">
      <c r="A5" s="302"/>
      <c r="B5" s="286"/>
      <c r="C5" s="293"/>
      <c r="D5" s="19" t="s">
        <v>87</v>
      </c>
      <c r="E5" s="16" t="s">
        <v>6</v>
      </c>
      <c r="F5" s="63">
        <v>2592.5369999999998</v>
      </c>
      <c r="G5" s="44">
        <v>2486.308</v>
      </c>
      <c r="H5" s="44">
        <v>2530</v>
      </c>
      <c r="I5" s="139"/>
    </row>
    <row r="6" spans="1:10" ht="20.100000000000001" customHeight="1">
      <c r="A6" s="302"/>
      <c r="B6" s="286"/>
      <c r="C6" s="293"/>
      <c r="D6" s="19" t="s">
        <v>85</v>
      </c>
      <c r="E6" s="16" t="s">
        <v>6</v>
      </c>
      <c r="F6" s="63">
        <v>0</v>
      </c>
      <c r="G6" s="44">
        <v>0</v>
      </c>
      <c r="H6" s="44">
        <v>0</v>
      </c>
      <c r="I6" s="139"/>
    </row>
    <row r="7" spans="1:10" ht="20.100000000000001" customHeight="1">
      <c r="A7" s="302"/>
      <c r="B7" s="287"/>
      <c r="C7" s="294"/>
      <c r="D7" s="29" t="s">
        <v>456</v>
      </c>
      <c r="E7" s="27" t="s">
        <v>6</v>
      </c>
      <c r="F7" s="66">
        <v>2592.5369999999998</v>
      </c>
      <c r="G7" s="141">
        <f>SUM(G4:G6)</f>
        <v>2486.4760000000001</v>
      </c>
      <c r="H7" s="141">
        <f>SUM(H4:H6)</f>
        <v>2530</v>
      </c>
      <c r="I7" s="140"/>
    </row>
    <row r="8" spans="1:10" ht="20.100000000000001" customHeight="1">
      <c r="A8" s="302"/>
      <c r="B8" s="285" t="s">
        <v>93</v>
      </c>
      <c r="C8" s="292"/>
      <c r="D8" s="19" t="s">
        <v>86</v>
      </c>
      <c r="E8" s="16" t="s">
        <v>6</v>
      </c>
      <c r="F8" s="63">
        <v>702.63</v>
      </c>
      <c r="G8" s="44">
        <v>646.37699999999995</v>
      </c>
      <c r="H8" s="44">
        <v>733.56700000000001</v>
      </c>
      <c r="I8" s="139"/>
    </row>
    <row r="9" spans="1:10" ht="20.100000000000001" customHeight="1">
      <c r="A9" s="302"/>
      <c r="B9" s="286"/>
      <c r="C9" s="293"/>
      <c r="D9" s="19" t="s">
        <v>87</v>
      </c>
      <c r="E9" s="16" t="s">
        <v>6</v>
      </c>
      <c r="F9" s="63">
        <v>25064.899000000001</v>
      </c>
      <c r="G9" s="44">
        <v>25899.917000000001</v>
      </c>
      <c r="H9" s="44">
        <v>26512.576000000001</v>
      </c>
      <c r="I9" s="139"/>
    </row>
    <row r="10" spans="1:10" ht="20.100000000000001" customHeight="1">
      <c r="A10" s="302"/>
      <c r="B10" s="286"/>
      <c r="C10" s="293"/>
      <c r="D10" s="19" t="s">
        <v>85</v>
      </c>
      <c r="E10" s="16" t="s">
        <v>6</v>
      </c>
      <c r="F10" s="44">
        <v>1.3620000000000001</v>
      </c>
      <c r="G10" s="44">
        <v>1.3520000000000001</v>
      </c>
      <c r="H10" s="44">
        <v>1.431</v>
      </c>
      <c r="I10" s="139"/>
    </row>
    <row r="11" spans="1:10" ht="20.100000000000001" customHeight="1">
      <c r="A11" s="302"/>
      <c r="B11" s="287"/>
      <c r="C11" s="294"/>
      <c r="D11" s="29" t="s">
        <v>88</v>
      </c>
      <c r="E11" s="27" t="s">
        <v>6</v>
      </c>
      <c r="F11" s="28">
        <v>25768.89</v>
      </c>
      <c r="G11" s="141">
        <f>SUM(G8:G10)</f>
        <v>26547.646000000001</v>
      </c>
      <c r="H11" s="141">
        <f>SUM(H8:H10)</f>
        <v>27247.574000000001</v>
      </c>
      <c r="I11" s="140"/>
    </row>
    <row r="12" spans="1:10" ht="20.100000000000001" customHeight="1">
      <c r="A12" s="302"/>
      <c r="B12" s="285" t="s">
        <v>94</v>
      </c>
      <c r="C12" s="292"/>
      <c r="D12" s="19" t="s">
        <v>86</v>
      </c>
      <c r="E12" s="16" t="s">
        <v>6</v>
      </c>
      <c r="F12" s="18">
        <v>8.4499999999999993</v>
      </c>
      <c r="G12" s="44">
        <v>7.694</v>
      </c>
      <c r="H12" s="44">
        <v>7.3789999999999996</v>
      </c>
      <c r="I12" s="139"/>
    </row>
    <row r="13" spans="1:10" ht="20.100000000000001" customHeight="1">
      <c r="A13" s="302"/>
      <c r="B13" s="286"/>
      <c r="C13" s="293"/>
      <c r="D13" s="19" t="s">
        <v>87</v>
      </c>
      <c r="E13" s="16" t="s">
        <v>6</v>
      </c>
      <c r="F13" s="18">
        <v>5.3449999999999998</v>
      </c>
      <c r="G13" s="44">
        <v>5.5469999999999997</v>
      </c>
      <c r="H13" s="44">
        <v>5.5060000000000002</v>
      </c>
      <c r="I13" s="139"/>
    </row>
    <row r="14" spans="1:10" ht="20.100000000000001" customHeight="1">
      <c r="A14" s="302"/>
      <c r="B14" s="286"/>
      <c r="C14" s="293"/>
      <c r="D14" s="19" t="s">
        <v>85</v>
      </c>
      <c r="E14" s="16" t="s">
        <v>6</v>
      </c>
      <c r="F14" s="18">
        <v>1.4279999999999999</v>
      </c>
      <c r="G14" s="44">
        <v>1.4890000000000001</v>
      </c>
      <c r="H14" s="44">
        <v>1.462</v>
      </c>
      <c r="I14" s="139"/>
    </row>
    <row r="15" spans="1:10" ht="20.100000000000001" customHeight="1">
      <c r="A15" s="302"/>
      <c r="B15" s="287"/>
      <c r="C15" s="294"/>
      <c r="D15" s="29" t="s">
        <v>88</v>
      </c>
      <c r="E15" s="27" t="s">
        <v>6</v>
      </c>
      <c r="F15" s="28">
        <v>15.22</v>
      </c>
      <c r="G15" s="141">
        <f>SUM(G12:G14)</f>
        <v>14.73</v>
      </c>
      <c r="H15" s="165">
        <f>SUM(H12:H14)</f>
        <v>14.347</v>
      </c>
      <c r="I15" s="140"/>
    </row>
    <row r="16" spans="1:10" ht="20.100000000000001" customHeight="1">
      <c r="A16" s="302"/>
      <c r="B16" s="285" t="s">
        <v>95</v>
      </c>
      <c r="C16" s="292"/>
      <c r="D16" s="19" t="s">
        <v>86</v>
      </c>
      <c r="E16" s="16" t="s">
        <v>6</v>
      </c>
      <c r="F16" s="230">
        <f>F4+F8+F12+F20+F24+F28</f>
        <v>5946.77</v>
      </c>
      <c r="G16" s="230">
        <f t="shared" ref="G16:H16" si="0">G4+G8+G12+G20+G24+G28</f>
        <v>5781.1010999999999</v>
      </c>
      <c r="H16" s="230">
        <f t="shared" si="0"/>
        <v>5708.2674999999999</v>
      </c>
      <c r="I16" s="24"/>
      <c r="J16" s="314"/>
    </row>
    <row r="17" spans="1:10" ht="20.100000000000001" customHeight="1">
      <c r="A17" s="302"/>
      <c r="B17" s="286"/>
      <c r="C17" s="293"/>
      <c r="D17" s="19" t="s">
        <v>87</v>
      </c>
      <c r="E17" s="16" t="s">
        <v>6</v>
      </c>
      <c r="F17" s="230">
        <f>F5+F9+F13+F21+F25+F29-F32-F33</f>
        <v>26909.686000000002</v>
      </c>
      <c r="G17" s="230">
        <f t="shared" ref="G17:H17" si="1">G5+G9+G13+G21+G25+G29-G32-G33</f>
        <v>27516.91</v>
      </c>
      <c r="H17" s="230">
        <f t="shared" si="1"/>
        <v>27919.473000000005</v>
      </c>
      <c r="I17" s="232" t="s">
        <v>96</v>
      </c>
      <c r="J17" s="314"/>
    </row>
    <row r="18" spans="1:10" ht="20.100000000000001" customHeight="1">
      <c r="A18" s="302"/>
      <c r="B18" s="286"/>
      <c r="C18" s="293"/>
      <c r="D18" s="19" t="s">
        <v>85</v>
      </c>
      <c r="E18" s="16" t="s">
        <v>6</v>
      </c>
      <c r="F18" s="230">
        <f>F6+F10+F14+F22+F26+F30</f>
        <v>4.218</v>
      </c>
      <c r="G18" s="230">
        <f>G6+G10+G14+G22+G26+G30</f>
        <v>4.306</v>
      </c>
      <c r="H18" s="230">
        <f>H6+H10+H14+H22+H26+H30</f>
        <v>4.3769999999999998</v>
      </c>
      <c r="I18" s="24"/>
      <c r="J18" s="314"/>
    </row>
    <row r="19" spans="1:10" ht="20.100000000000001" customHeight="1">
      <c r="A19" s="302"/>
      <c r="B19" s="287"/>
      <c r="C19" s="294"/>
      <c r="D19" s="29" t="s">
        <v>88</v>
      </c>
      <c r="E19" s="29" t="s">
        <v>2</v>
      </c>
      <c r="F19" s="141">
        <f>SUM(F16:F18)</f>
        <v>32860.674000000006</v>
      </c>
      <c r="G19" s="141">
        <f>SUM(G16:G18)</f>
        <v>33302.3171</v>
      </c>
      <c r="H19" s="141">
        <f>SUM(H16:H18)</f>
        <v>33632.117500000008</v>
      </c>
      <c r="I19" s="47"/>
      <c r="J19" s="314"/>
    </row>
    <row r="20" spans="1:10" ht="20.100000000000001" customHeight="1">
      <c r="A20" s="302"/>
      <c r="B20" s="285" t="s">
        <v>97</v>
      </c>
      <c r="C20" s="292"/>
      <c r="D20" s="19" t="s">
        <v>86</v>
      </c>
      <c r="E20" s="16" t="s">
        <v>6</v>
      </c>
      <c r="F20" s="103">
        <v>0</v>
      </c>
      <c r="G20" s="103">
        <v>0.1011</v>
      </c>
      <c r="H20" s="103">
        <v>1.1355</v>
      </c>
      <c r="I20" s="24"/>
    </row>
    <row r="21" spans="1:10" ht="20.100000000000001" customHeight="1">
      <c r="A21" s="302"/>
      <c r="B21" s="286"/>
      <c r="C21" s="293"/>
      <c r="D21" s="19" t="s">
        <v>87</v>
      </c>
      <c r="E21" s="16" t="s">
        <v>6</v>
      </c>
      <c r="F21" s="103">
        <v>1.5049999999999999</v>
      </c>
      <c r="G21" s="103">
        <v>1.508</v>
      </c>
      <c r="H21" s="103">
        <v>1.5960000000000001</v>
      </c>
      <c r="I21" s="24"/>
    </row>
    <row r="22" spans="1:10" ht="20.100000000000001" customHeight="1">
      <c r="A22" s="302"/>
      <c r="B22" s="286"/>
      <c r="C22" s="293"/>
      <c r="D22" s="19" t="s">
        <v>85</v>
      </c>
      <c r="E22" s="16" t="s">
        <v>6</v>
      </c>
      <c r="F22" s="103">
        <v>0</v>
      </c>
      <c r="G22" s="103">
        <v>0</v>
      </c>
      <c r="H22" s="103">
        <v>0</v>
      </c>
      <c r="I22" s="24"/>
    </row>
    <row r="23" spans="1:10" ht="20.100000000000001" customHeight="1">
      <c r="A23" s="302"/>
      <c r="B23" s="287"/>
      <c r="C23" s="294"/>
      <c r="D23" s="29" t="s">
        <v>88</v>
      </c>
      <c r="E23" s="27" t="s">
        <v>6</v>
      </c>
      <c r="F23" s="147">
        <f>SUM(F20:F22)</f>
        <v>1.5049999999999999</v>
      </c>
      <c r="G23" s="147">
        <f>SUM(G20:G22)</f>
        <v>1.6091</v>
      </c>
      <c r="H23" s="147">
        <f>SUM(H20:H22)</f>
        <v>2.7315</v>
      </c>
      <c r="I23" s="47"/>
    </row>
    <row r="24" spans="1:10" ht="20.100000000000001" customHeight="1">
      <c r="A24" s="302"/>
      <c r="B24" s="285" t="s">
        <v>98</v>
      </c>
      <c r="C24" s="292"/>
      <c r="D24" s="19" t="s">
        <v>86</v>
      </c>
      <c r="E24" s="16" t="s">
        <v>6</v>
      </c>
      <c r="F24" s="18">
        <v>3385.61</v>
      </c>
      <c r="G24" s="18">
        <v>3326.355</v>
      </c>
      <c r="H24" s="18">
        <v>3282.4180000000001</v>
      </c>
      <c r="I24" s="24"/>
    </row>
    <row r="25" spans="1:10" ht="20.100000000000001" customHeight="1">
      <c r="A25" s="302"/>
      <c r="B25" s="286"/>
      <c r="C25" s="293"/>
      <c r="D25" s="19" t="s">
        <v>87</v>
      </c>
      <c r="E25" s="16" t="s">
        <v>6</v>
      </c>
      <c r="F25" s="18">
        <v>178</v>
      </c>
      <c r="G25" s="18">
        <v>26</v>
      </c>
      <c r="H25" s="18">
        <v>85.061999999999998</v>
      </c>
      <c r="I25" s="24"/>
    </row>
    <row r="26" spans="1:10" ht="20.100000000000001" customHeight="1">
      <c r="A26" s="302"/>
      <c r="B26" s="286"/>
      <c r="C26" s="293"/>
      <c r="D26" s="19" t="s">
        <v>85</v>
      </c>
      <c r="E26" s="16" t="s">
        <v>6</v>
      </c>
      <c r="F26" s="18">
        <v>1.4279999999999999</v>
      </c>
      <c r="G26" s="18">
        <v>1.4650000000000001</v>
      </c>
      <c r="H26" s="18">
        <v>1.484</v>
      </c>
      <c r="I26" s="24"/>
    </row>
    <row r="27" spans="1:10" ht="20.100000000000001" customHeight="1">
      <c r="A27" s="302"/>
      <c r="B27" s="287"/>
      <c r="C27" s="294"/>
      <c r="D27" s="29" t="s">
        <v>88</v>
      </c>
      <c r="E27" s="27" t="s">
        <v>6</v>
      </c>
      <c r="F27" s="141">
        <f>SUM(F24:F26)</f>
        <v>3565.038</v>
      </c>
      <c r="G27" s="141">
        <f>SUM(G24:G26)</f>
        <v>3353.82</v>
      </c>
      <c r="H27" s="141">
        <f>SUM(H24:H26)</f>
        <v>3368.9639999999999</v>
      </c>
      <c r="I27" s="47"/>
    </row>
    <row r="28" spans="1:10" ht="20.100000000000001" customHeight="1">
      <c r="A28" s="302"/>
      <c r="B28" s="285" t="s">
        <v>99</v>
      </c>
      <c r="C28" s="292"/>
      <c r="D28" s="19" t="s">
        <v>86</v>
      </c>
      <c r="E28" s="16" t="s">
        <v>6</v>
      </c>
      <c r="F28" s="18">
        <v>1850.08</v>
      </c>
      <c r="G28" s="18">
        <v>1800.4059999999999</v>
      </c>
      <c r="H28" s="18">
        <v>1683.768</v>
      </c>
      <c r="I28" s="24"/>
    </row>
    <row r="29" spans="1:10" ht="20.100000000000001" customHeight="1">
      <c r="A29" s="302"/>
      <c r="B29" s="286"/>
      <c r="C29" s="293"/>
      <c r="D29" s="19" t="s">
        <v>87</v>
      </c>
      <c r="E29" s="16" t="s">
        <v>6</v>
      </c>
      <c r="F29" s="103">
        <v>0</v>
      </c>
      <c r="G29" s="103">
        <v>0</v>
      </c>
      <c r="H29" s="103">
        <v>0</v>
      </c>
      <c r="I29" s="24"/>
    </row>
    <row r="30" spans="1:10" ht="20.100000000000001" customHeight="1">
      <c r="A30" s="302"/>
      <c r="B30" s="286"/>
      <c r="C30" s="293"/>
      <c r="D30" s="19" t="s">
        <v>85</v>
      </c>
      <c r="E30" s="16" t="s">
        <v>6</v>
      </c>
      <c r="F30" s="103">
        <v>0</v>
      </c>
      <c r="G30" s="103">
        <v>0</v>
      </c>
      <c r="H30" s="103">
        <v>0</v>
      </c>
      <c r="I30" s="24"/>
    </row>
    <row r="31" spans="1:10" ht="20.100000000000001" customHeight="1">
      <c r="A31" s="302"/>
      <c r="B31" s="287"/>
      <c r="C31" s="294"/>
      <c r="D31" s="29" t="s">
        <v>88</v>
      </c>
      <c r="E31" s="27" t="s">
        <v>6</v>
      </c>
      <c r="F31" s="141">
        <f>SUM(F28:F30)</f>
        <v>1850.08</v>
      </c>
      <c r="G31" s="141">
        <f>SUM(G28:G30)</f>
        <v>1800.4059999999999</v>
      </c>
      <c r="H31" s="141">
        <f>SUM(H28:H30)</f>
        <v>1683.768</v>
      </c>
      <c r="I31" s="47"/>
    </row>
    <row r="32" spans="1:10" ht="20.100000000000001" customHeight="1">
      <c r="A32" s="302"/>
      <c r="B32" s="280" t="s">
        <v>100</v>
      </c>
      <c r="C32" s="281"/>
      <c r="D32" s="19" t="s">
        <v>88</v>
      </c>
      <c r="E32" s="16" t="s">
        <v>6</v>
      </c>
      <c r="F32" s="157">
        <v>880.27</v>
      </c>
      <c r="G32" s="157">
        <v>837.24</v>
      </c>
      <c r="H32" s="157">
        <v>1148.1489999999999</v>
      </c>
      <c r="I32" s="24"/>
    </row>
    <row r="33" spans="1:10" ht="20.100000000000001" customHeight="1">
      <c r="A33" s="302"/>
      <c r="B33" s="280" t="s">
        <v>101</v>
      </c>
      <c r="C33" s="281"/>
      <c r="D33" s="19" t="s">
        <v>88</v>
      </c>
      <c r="E33" s="16" t="s">
        <v>6</v>
      </c>
      <c r="F33" s="157">
        <v>52.33</v>
      </c>
      <c r="G33" s="157">
        <v>65.13</v>
      </c>
      <c r="H33" s="157">
        <v>67.117999999999995</v>
      </c>
      <c r="I33" s="24"/>
    </row>
    <row r="34" spans="1:10" ht="20.100000000000001" customHeight="1">
      <c r="A34" s="302"/>
      <c r="B34" s="280" t="s">
        <v>102</v>
      </c>
      <c r="C34" s="281"/>
      <c r="D34" s="16" t="s">
        <v>88</v>
      </c>
      <c r="E34" s="16" t="s">
        <v>0</v>
      </c>
      <c r="F34" s="131" t="s">
        <v>103</v>
      </c>
      <c r="G34" s="131" t="s">
        <v>103</v>
      </c>
      <c r="H34" s="157" t="s">
        <v>103</v>
      </c>
      <c r="I34" s="24"/>
    </row>
    <row r="35" spans="1:10" ht="20.100000000000001" customHeight="1">
      <c r="A35" s="257"/>
      <c r="B35" s="303" t="s">
        <v>104</v>
      </c>
      <c r="C35" s="304"/>
      <c r="D35" s="19" t="s">
        <v>88</v>
      </c>
      <c r="E35" s="16" t="s">
        <v>2</v>
      </c>
      <c r="F35" s="18">
        <v>19722.815000000002</v>
      </c>
      <c r="G35" s="18">
        <v>20108.964</v>
      </c>
      <c r="H35" s="18">
        <v>20863.759999999998</v>
      </c>
      <c r="I35" s="24"/>
    </row>
    <row r="36" spans="1:10" ht="20.100000000000001" customHeight="1">
      <c r="A36" s="305"/>
      <c r="B36" s="67" t="s">
        <v>105</v>
      </c>
      <c r="C36" s="67"/>
      <c r="D36" s="128"/>
      <c r="E36" s="67"/>
      <c r="F36" s="67"/>
      <c r="G36" s="67"/>
      <c r="H36" s="67"/>
      <c r="I36" s="68"/>
    </row>
    <row r="37" spans="1:10" ht="20.100000000000001" customHeight="1">
      <c r="A37" s="307"/>
      <c r="B37" s="303" t="s">
        <v>106</v>
      </c>
      <c r="C37" s="304"/>
      <c r="D37" s="19" t="s">
        <v>88</v>
      </c>
      <c r="E37" s="16" t="s">
        <v>107</v>
      </c>
      <c r="F37" s="132">
        <f>F19/Economic!E9*100000000</f>
        <v>1.3144413515864914</v>
      </c>
      <c r="G37" s="132">
        <f>G19/Economic!F9*100000000</f>
        <v>1.1893248611935705</v>
      </c>
      <c r="H37" s="132">
        <f>H19/Economic!G9*100000000</f>
        <v>1.0045970063685072</v>
      </c>
      <c r="I37" s="237" t="s">
        <v>433</v>
      </c>
    </row>
    <row r="38" spans="1:10" ht="20.100000000000001" customHeight="1">
      <c r="A38" s="315"/>
      <c r="B38" s="67" t="s">
        <v>108</v>
      </c>
      <c r="C38" s="67"/>
      <c r="D38" s="128"/>
      <c r="E38" s="67"/>
      <c r="F38" s="67"/>
      <c r="G38" s="67"/>
      <c r="H38" s="67"/>
      <c r="I38" s="68"/>
      <c r="J38" s="106"/>
    </row>
    <row r="39" spans="1:10" ht="20.100000000000001" customHeight="1">
      <c r="A39" s="316"/>
      <c r="B39" s="285" t="s">
        <v>109</v>
      </c>
      <c r="C39" s="292"/>
      <c r="D39" s="19" t="s">
        <v>88</v>
      </c>
      <c r="E39" s="19" t="s">
        <v>7</v>
      </c>
      <c r="F39" s="133">
        <v>5172.8599999999997</v>
      </c>
      <c r="G39" s="133">
        <v>2252.0300000000002</v>
      </c>
      <c r="H39" s="133">
        <v>9135.2999999999993</v>
      </c>
      <c r="I39" s="24"/>
    </row>
    <row r="40" spans="1:10" ht="20.100000000000001" customHeight="1">
      <c r="A40" s="305"/>
      <c r="B40" s="67" t="s">
        <v>110</v>
      </c>
      <c r="C40" s="67"/>
      <c r="D40" s="128"/>
      <c r="E40" s="67"/>
      <c r="F40" s="67"/>
      <c r="G40" s="67"/>
      <c r="H40" s="67"/>
      <c r="I40" s="68"/>
      <c r="J40" s="106"/>
    </row>
    <row r="41" spans="1:10" ht="20.100000000000001" customHeight="1">
      <c r="A41" s="306"/>
      <c r="B41" s="285" t="s">
        <v>111</v>
      </c>
      <c r="C41" s="292"/>
      <c r="D41" s="19" t="s">
        <v>86</v>
      </c>
      <c r="E41" s="16" t="s">
        <v>1</v>
      </c>
      <c r="F41" s="63">
        <v>2667415</v>
      </c>
      <c r="G41" s="63">
        <v>2667415</v>
      </c>
      <c r="H41" s="63">
        <v>2481232</v>
      </c>
      <c r="I41" s="24"/>
    </row>
    <row r="42" spans="1:10" ht="20.100000000000001" customHeight="1">
      <c r="A42" s="306"/>
      <c r="B42" s="286"/>
      <c r="C42" s="293"/>
      <c r="D42" s="19" t="s">
        <v>87</v>
      </c>
      <c r="E42" s="16" t="s">
        <v>1</v>
      </c>
      <c r="F42" s="63">
        <v>7563172</v>
      </c>
      <c r="G42" s="120">
        <v>8025042</v>
      </c>
      <c r="H42" s="120">
        <v>8231085</v>
      </c>
      <c r="I42" s="24"/>
    </row>
    <row r="43" spans="1:10" ht="20.100000000000001" customHeight="1">
      <c r="A43" s="306"/>
      <c r="B43" s="287"/>
      <c r="C43" s="294"/>
      <c r="D43" s="29" t="s">
        <v>112</v>
      </c>
      <c r="E43" s="27" t="s">
        <v>1</v>
      </c>
      <c r="F43" s="66">
        <f>SUM(F41:F42)</f>
        <v>10230587</v>
      </c>
      <c r="G43" s="66">
        <f>SUM(G41:G42)</f>
        <v>10692457</v>
      </c>
      <c r="H43" s="66">
        <f>SUM(H41:H42)</f>
        <v>10712317</v>
      </c>
      <c r="I43" s="47"/>
    </row>
    <row r="44" spans="1:10" ht="20.100000000000001" customHeight="1">
      <c r="A44" s="306"/>
      <c r="B44" s="285" t="s">
        <v>113</v>
      </c>
      <c r="C44" s="292"/>
      <c r="D44" s="19" t="s">
        <v>86</v>
      </c>
      <c r="E44" s="19" t="s">
        <v>1</v>
      </c>
      <c r="F44" s="120">
        <v>0</v>
      </c>
      <c r="G44" s="120">
        <v>0</v>
      </c>
      <c r="H44" s="120">
        <v>0</v>
      </c>
      <c r="I44" s="24"/>
    </row>
    <row r="45" spans="1:10" ht="20.100000000000001" customHeight="1">
      <c r="A45" s="306"/>
      <c r="B45" s="286"/>
      <c r="C45" s="293"/>
      <c r="D45" s="19" t="s">
        <v>87</v>
      </c>
      <c r="E45" s="19" t="s">
        <v>1</v>
      </c>
      <c r="F45" s="120">
        <v>256648</v>
      </c>
      <c r="G45" s="120">
        <v>220428</v>
      </c>
      <c r="H45" s="120">
        <v>269933</v>
      </c>
      <c r="I45" s="24"/>
    </row>
    <row r="46" spans="1:10" ht="20.100000000000001" customHeight="1">
      <c r="A46" s="306"/>
      <c r="B46" s="287"/>
      <c r="C46" s="294"/>
      <c r="D46" s="29" t="s">
        <v>112</v>
      </c>
      <c r="E46" s="29" t="s">
        <v>1</v>
      </c>
      <c r="F46" s="121">
        <f>SUM(F44:F45)</f>
        <v>256648</v>
      </c>
      <c r="G46" s="121">
        <f>SUM(G44:G45)</f>
        <v>220428</v>
      </c>
      <c r="H46" s="121">
        <f>SUM(H44:H45)</f>
        <v>269933</v>
      </c>
      <c r="I46" s="47"/>
    </row>
    <row r="47" spans="1:10" ht="20.100000000000001" customHeight="1">
      <c r="A47" s="306"/>
      <c r="B47" s="285" t="s">
        <v>114</v>
      </c>
      <c r="C47" s="292"/>
      <c r="D47" s="19" t="s">
        <v>86</v>
      </c>
      <c r="E47" s="19" t="s">
        <v>0</v>
      </c>
      <c r="F47" s="117">
        <v>0</v>
      </c>
      <c r="G47" s="117">
        <v>0</v>
      </c>
      <c r="H47" s="117">
        <v>0</v>
      </c>
      <c r="I47" s="24"/>
    </row>
    <row r="48" spans="1:10" ht="20.100000000000001" customHeight="1">
      <c r="A48" s="306"/>
      <c r="B48" s="286"/>
      <c r="C48" s="293"/>
      <c r="D48" s="19" t="s">
        <v>87</v>
      </c>
      <c r="E48" s="19" t="s">
        <v>0</v>
      </c>
      <c r="F48" s="118">
        <v>3.39</v>
      </c>
      <c r="G48" s="118">
        <v>2.75</v>
      </c>
      <c r="H48" s="118">
        <v>3.28</v>
      </c>
      <c r="I48" s="24"/>
    </row>
    <row r="49" spans="1:12" ht="20.100000000000001" customHeight="1">
      <c r="A49" s="307"/>
      <c r="B49" s="287"/>
      <c r="C49" s="294"/>
      <c r="D49" s="29" t="s">
        <v>112</v>
      </c>
      <c r="E49" s="29" t="s">
        <v>0</v>
      </c>
      <c r="F49" s="119">
        <v>2.5099999999999998</v>
      </c>
      <c r="G49" s="148">
        <v>2.06</v>
      </c>
      <c r="H49" s="148">
        <v>2.52</v>
      </c>
      <c r="I49" s="234" t="s">
        <v>96</v>
      </c>
    </row>
    <row r="50" spans="1:12" ht="20.100000000000001" customHeight="1">
      <c r="A50" s="305"/>
      <c r="B50" s="67" t="s">
        <v>115</v>
      </c>
      <c r="C50" s="67"/>
      <c r="D50" s="128"/>
      <c r="E50" s="67"/>
      <c r="F50" s="67"/>
      <c r="G50" s="67"/>
      <c r="H50" s="67"/>
      <c r="I50" s="68"/>
    </row>
    <row r="51" spans="1:12" ht="20.100000000000001" customHeight="1">
      <c r="A51" s="306"/>
      <c r="B51" s="288" t="s">
        <v>116</v>
      </c>
      <c r="C51" s="23" t="s">
        <v>117</v>
      </c>
      <c r="D51" s="19" t="s">
        <v>86</v>
      </c>
      <c r="E51" s="16" t="s">
        <v>1</v>
      </c>
      <c r="F51" s="73">
        <v>1350331</v>
      </c>
      <c r="G51" s="18">
        <v>1351906</v>
      </c>
      <c r="H51" s="18">
        <v>1428291</v>
      </c>
      <c r="I51" s="69"/>
    </row>
    <row r="52" spans="1:12" ht="20.100000000000001" customHeight="1">
      <c r="A52" s="306"/>
      <c r="B52" s="289"/>
      <c r="C52" s="23" t="s">
        <v>118</v>
      </c>
      <c r="D52" s="19" t="s">
        <v>87</v>
      </c>
      <c r="E52" s="16" t="s">
        <v>1</v>
      </c>
      <c r="F52" s="18">
        <v>1113401</v>
      </c>
      <c r="G52" s="18">
        <v>1274702</v>
      </c>
      <c r="H52" s="18">
        <v>1207372</v>
      </c>
      <c r="I52" s="24"/>
    </row>
    <row r="53" spans="1:12" ht="20.100000000000001" customHeight="1">
      <c r="A53" s="307"/>
      <c r="B53" s="290"/>
      <c r="C53" s="23" t="s">
        <v>119</v>
      </c>
      <c r="D53" s="29" t="s">
        <v>112</v>
      </c>
      <c r="E53" s="27" t="s">
        <v>1</v>
      </c>
      <c r="F53" s="28">
        <f t="shared" ref="F53:G53" si="2">SUM(F51:F52)</f>
        <v>2463732</v>
      </c>
      <c r="G53" s="28">
        <f t="shared" si="2"/>
        <v>2626608</v>
      </c>
      <c r="H53" s="28">
        <f>SUM(H51:H52)</f>
        <v>2635663</v>
      </c>
      <c r="I53" s="47"/>
    </row>
    <row r="54" spans="1:12" ht="20.100000000000001" customHeight="1">
      <c r="A54" s="305"/>
      <c r="B54" s="67" t="s">
        <v>120</v>
      </c>
      <c r="C54" s="67"/>
      <c r="D54" s="128"/>
      <c r="E54" s="67"/>
      <c r="F54" s="67"/>
      <c r="G54" s="67"/>
      <c r="H54" s="67"/>
      <c r="I54" s="68"/>
      <c r="J54" s="106"/>
    </row>
    <row r="55" spans="1:12" ht="20.100000000000001" customHeight="1">
      <c r="A55" s="306"/>
      <c r="B55" s="285" t="s">
        <v>121</v>
      </c>
      <c r="C55" s="292"/>
      <c r="D55" s="19" t="s">
        <v>86</v>
      </c>
      <c r="E55" s="19" t="s">
        <v>8</v>
      </c>
      <c r="F55" s="26">
        <f>F41-F51</f>
        <v>1317084</v>
      </c>
      <c r="G55" s="26">
        <f t="shared" ref="G55:H56" si="3">G41-G51</f>
        <v>1315509</v>
      </c>
      <c r="H55" s="18">
        <f t="shared" si="3"/>
        <v>1052941</v>
      </c>
      <c r="I55" s="24"/>
    </row>
    <row r="56" spans="1:12" ht="20.100000000000001" customHeight="1">
      <c r="A56" s="306"/>
      <c r="B56" s="286"/>
      <c r="C56" s="293"/>
      <c r="D56" s="19" t="s">
        <v>87</v>
      </c>
      <c r="E56" s="19" t="s">
        <v>1</v>
      </c>
      <c r="F56" s="26">
        <f>F42-F52</f>
        <v>6449771</v>
      </c>
      <c r="G56" s="26">
        <f t="shared" si="3"/>
        <v>6750340</v>
      </c>
      <c r="H56" s="18">
        <f t="shared" si="3"/>
        <v>7023713</v>
      </c>
      <c r="I56" s="24"/>
    </row>
    <row r="57" spans="1:12" ht="20.100000000000001" customHeight="1">
      <c r="A57" s="306"/>
      <c r="B57" s="287"/>
      <c r="C57" s="294"/>
      <c r="D57" s="29" t="s">
        <v>112</v>
      </c>
      <c r="E57" s="29" t="s">
        <v>1</v>
      </c>
      <c r="F57" s="28">
        <f>F55+F56</f>
        <v>7766855</v>
      </c>
      <c r="G57" s="28">
        <f t="shared" ref="G57:H57" si="4">G55+G56</f>
        <v>8065849</v>
      </c>
      <c r="H57" s="28">
        <f t="shared" si="4"/>
        <v>8076654</v>
      </c>
      <c r="I57" s="47"/>
      <c r="J57" s="122"/>
      <c r="K57" s="122"/>
      <c r="L57" s="122"/>
    </row>
    <row r="58" spans="1:12" ht="20.100000000000001" customHeight="1">
      <c r="A58" s="306"/>
      <c r="B58" s="303" t="s">
        <v>122</v>
      </c>
      <c r="C58" s="304"/>
      <c r="D58" s="19" t="s">
        <v>88</v>
      </c>
      <c r="E58" s="19" t="s">
        <v>123</v>
      </c>
      <c r="F58" s="26">
        <v>310.7</v>
      </c>
      <c r="G58" s="26">
        <v>288.05547414396881</v>
      </c>
      <c r="H58" s="26">
        <v>241.3</v>
      </c>
      <c r="I58" s="232" t="s">
        <v>433</v>
      </c>
    </row>
    <row r="59" spans="1:12" ht="20.100000000000001" customHeight="1">
      <c r="A59" s="306"/>
      <c r="B59" s="308" t="s">
        <v>124</v>
      </c>
      <c r="C59" s="309"/>
      <c r="D59" s="19" t="s">
        <v>86</v>
      </c>
      <c r="E59" s="19" t="s">
        <v>1</v>
      </c>
      <c r="F59" s="72" t="s">
        <v>12</v>
      </c>
      <c r="G59" s="72" t="s">
        <v>12</v>
      </c>
      <c r="H59" s="72" t="s">
        <v>12</v>
      </c>
      <c r="I59" s="24"/>
    </row>
    <row r="60" spans="1:12" ht="20.100000000000001" customHeight="1">
      <c r="A60" s="306"/>
      <c r="B60" s="310"/>
      <c r="C60" s="311"/>
      <c r="D60" s="19" t="s">
        <v>87</v>
      </c>
      <c r="E60" s="19" t="s">
        <v>1</v>
      </c>
      <c r="F60" s="72" t="s">
        <v>12</v>
      </c>
      <c r="G60" s="72" t="s">
        <v>12</v>
      </c>
      <c r="H60" s="72" t="s">
        <v>12</v>
      </c>
      <c r="I60" s="24"/>
    </row>
    <row r="61" spans="1:12" ht="20.100000000000001" customHeight="1">
      <c r="A61" s="307"/>
      <c r="B61" s="312"/>
      <c r="C61" s="313"/>
      <c r="D61" s="29" t="s">
        <v>112</v>
      </c>
      <c r="E61" s="29" t="s">
        <v>8</v>
      </c>
      <c r="F61" s="71" t="s">
        <v>12</v>
      </c>
      <c r="G61" s="71" t="s">
        <v>12</v>
      </c>
      <c r="H61" s="71" t="s">
        <v>12</v>
      </c>
      <c r="I61" s="47"/>
      <c r="J61" s="106"/>
    </row>
    <row r="62" spans="1:12" ht="20.100000000000001" customHeight="1">
      <c r="A62" s="272"/>
      <c r="B62" s="104" t="s">
        <v>125</v>
      </c>
      <c r="C62" s="104"/>
      <c r="D62" s="129"/>
      <c r="E62" s="104"/>
      <c r="F62" s="104"/>
      <c r="G62" s="104"/>
      <c r="H62" s="104"/>
      <c r="I62" s="105"/>
      <c r="J62" s="106"/>
    </row>
    <row r="63" spans="1:12" ht="20.100000000000001" customHeight="1">
      <c r="A63" s="291"/>
      <c r="B63" s="285" t="s">
        <v>126</v>
      </c>
      <c r="C63" s="292"/>
      <c r="D63" s="19" t="s">
        <v>86</v>
      </c>
      <c r="E63" s="16" t="s">
        <v>127</v>
      </c>
      <c r="F63" s="123">
        <v>0</v>
      </c>
      <c r="G63" s="123">
        <v>0</v>
      </c>
      <c r="H63" s="123">
        <v>0</v>
      </c>
      <c r="I63" s="24"/>
    </row>
    <row r="64" spans="1:12" ht="20.100000000000001" customHeight="1">
      <c r="A64" s="291"/>
      <c r="B64" s="286"/>
      <c r="C64" s="293"/>
      <c r="D64" s="19" t="s">
        <v>87</v>
      </c>
      <c r="E64" s="16" t="s">
        <v>127</v>
      </c>
      <c r="F64" s="124">
        <v>1</v>
      </c>
      <c r="G64" s="124">
        <v>0</v>
      </c>
      <c r="H64" s="124">
        <v>0</v>
      </c>
      <c r="I64" s="24"/>
    </row>
    <row r="65" spans="1:10" ht="20.100000000000001" customHeight="1">
      <c r="A65" s="291"/>
      <c r="B65" s="287"/>
      <c r="C65" s="294"/>
      <c r="D65" s="29" t="s">
        <v>112</v>
      </c>
      <c r="E65" s="27" t="s">
        <v>127</v>
      </c>
      <c r="F65" s="66">
        <f t="shared" ref="F65:H65" si="5">SUM(F63:F64)</f>
        <v>1</v>
      </c>
      <c r="G65" s="125">
        <f t="shared" si="5"/>
        <v>0</v>
      </c>
      <c r="H65" s="125">
        <f t="shared" si="5"/>
        <v>0</v>
      </c>
      <c r="I65" s="47"/>
    </row>
    <row r="66" spans="1:10" ht="20.100000000000001" customHeight="1">
      <c r="A66" s="291"/>
      <c r="B66" s="285" t="s">
        <v>128</v>
      </c>
      <c r="C66" s="292"/>
      <c r="D66" s="19" t="s">
        <v>86</v>
      </c>
      <c r="E66" s="16" t="s">
        <v>89</v>
      </c>
      <c r="F66" s="123">
        <v>0</v>
      </c>
      <c r="G66" s="126">
        <v>200000</v>
      </c>
      <c r="H66" s="126">
        <v>0</v>
      </c>
      <c r="I66" s="24"/>
    </row>
    <row r="67" spans="1:10" ht="20.100000000000001" customHeight="1">
      <c r="A67" s="291"/>
      <c r="B67" s="286"/>
      <c r="C67" s="293"/>
      <c r="D67" s="19" t="s">
        <v>87</v>
      </c>
      <c r="E67" s="16" t="s">
        <v>89</v>
      </c>
      <c r="F67" s="124">
        <v>0</v>
      </c>
      <c r="G67" s="124">
        <v>0</v>
      </c>
      <c r="H67" s="124">
        <v>0</v>
      </c>
      <c r="I67" s="24"/>
    </row>
    <row r="68" spans="1:10" ht="20.100000000000001" customHeight="1">
      <c r="A68" s="276"/>
      <c r="B68" s="287"/>
      <c r="C68" s="294"/>
      <c r="D68" s="29" t="s">
        <v>112</v>
      </c>
      <c r="E68" s="27" t="s">
        <v>89</v>
      </c>
      <c r="F68" s="125">
        <f t="shared" ref="F68:H68" si="6">SUM(F66:F67)</f>
        <v>0</v>
      </c>
      <c r="G68" s="66">
        <f t="shared" si="6"/>
        <v>200000</v>
      </c>
      <c r="H68" s="66">
        <f t="shared" si="6"/>
        <v>0</v>
      </c>
      <c r="I68" s="47"/>
    </row>
    <row r="69" spans="1:10" ht="20.100000000000001" customHeight="1">
      <c r="A69" s="272"/>
      <c r="B69" s="67" t="s">
        <v>129</v>
      </c>
      <c r="C69" s="67"/>
      <c r="D69" s="128"/>
      <c r="E69" s="67"/>
      <c r="F69" s="67"/>
      <c r="G69" s="67"/>
      <c r="H69" s="67"/>
      <c r="I69" s="68"/>
      <c r="J69" s="106"/>
    </row>
    <row r="70" spans="1:10" ht="20.100000000000001" customHeight="1">
      <c r="A70" s="291"/>
      <c r="B70" s="285" t="s">
        <v>130</v>
      </c>
      <c r="C70" s="292"/>
      <c r="D70" s="19" t="s">
        <v>86</v>
      </c>
      <c r="E70" s="16" t="s">
        <v>4</v>
      </c>
      <c r="F70" s="18">
        <v>37536.980000000003</v>
      </c>
      <c r="G70" s="18">
        <v>34567</v>
      </c>
      <c r="H70" s="18">
        <v>39214</v>
      </c>
      <c r="I70" s="24"/>
    </row>
    <row r="71" spans="1:10" ht="20.100000000000001" customHeight="1">
      <c r="A71" s="291"/>
      <c r="B71" s="286"/>
      <c r="C71" s="293"/>
      <c r="D71" s="19" t="s">
        <v>87</v>
      </c>
      <c r="E71" s="16" t="s">
        <v>4</v>
      </c>
      <c r="F71" s="18">
        <v>1366925.3670000001</v>
      </c>
      <c r="G71" s="73">
        <v>1405441.07</v>
      </c>
      <c r="H71" s="73">
        <v>1447105</v>
      </c>
      <c r="I71" s="24"/>
    </row>
    <row r="72" spans="1:10" ht="20.100000000000001" customHeight="1">
      <c r="A72" s="291"/>
      <c r="B72" s="286"/>
      <c r="C72" s="293"/>
      <c r="D72" s="19" t="s">
        <v>85</v>
      </c>
      <c r="E72" s="16" t="s">
        <v>4</v>
      </c>
      <c r="F72" s="74">
        <f>69.114+96.016</f>
        <v>165.13</v>
      </c>
      <c r="G72" s="73">
        <v>168.65600000000001</v>
      </c>
      <c r="H72" s="73">
        <v>170.881</v>
      </c>
      <c r="I72" s="24"/>
    </row>
    <row r="73" spans="1:10" ht="20.100000000000001" customHeight="1">
      <c r="A73" s="291"/>
      <c r="B73" s="287"/>
      <c r="C73" s="294"/>
      <c r="D73" s="29" t="s">
        <v>88</v>
      </c>
      <c r="E73" s="27" t="s">
        <v>4</v>
      </c>
      <c r="F73" s="28">
        <f>SUM(F70:F72)</f>
        <v>1404627.477</v>
      </c>
      <c r="G73" s="30">
        <f>SUM(G70:G72)</f>
        <v>1440176.726</v>
      </c>
      <c r="H73" s="30">
        <f>SUM(H70:H72)</f>
        <v>1486489.8810000001</v>
      </c>
      <c r="I73" s="47"/>
    </row>
    <row r="74" spans="1:10" ht="20.100000000000001" customHeight="1">
      <c r="A74" s="276"/>
      <c r="B74" s="280" t="s">
        <v>131</v>
      </c>
      <c r="C74" s="281"/>
      <c r="D74" s="19" t="s">
        <v>88</v>
      </c>
      <c r="E74" s="19" t="s">
        <v>3</v>
      </c>
      <c r="F74" s="187">
        <f>(F70*1+F71*0.993225)/F73*100</f>
        <v>99.328928878597992</v>
      </c>
      <c r="G74" s="188">
        <f>(G70*1+G71*0.9986)/G73*100</f>
        <v>99.851665878261116</v>
      </c>
      <c r="H74" s="188">
        <f>(H70*1+H71*0.9972)/H73*100</f>
        <v>99.715923057803835</v>
      </c>
      <c r="I74" s="173"/>
    </row>
    <row r="75" spans="1:10" ht="20.100000000000001" customHeight="1">
      <c r="A75" s="272"/>
      <c r="B75" s="67" t="s">
        <v>132</v>
      </c>
      <c r="C75" s="67"/>
      <c r="D75" s="128"/>
      <c r="E75" s="67"/>
      <c r="F75" s="67"/>
      <c r="G75" s="67"/>
      <c r="H75" s="67"/>
      <c r="I75" s="68"/>
      <c r="J75" s="106"/>
    </row>
    <row r="76" spans="1:10" ht="20.100000000000001" customHeight="1">
      <c r="A76" s="291"/>
      <c r="B76" s="285" t="s">
        <v>133</v>
      </c>
      <c r="C76" s="292"/>
      <c r="D76" s="19" t="s">
        <v>86</v>
      </c>
      <c r="E76" s="16" t="s">
        <v>4</v>
      </c>
      <c r="F76" s="18">
        <v>306595.49</v>
      </c>
      <c r="G76" s="18">
        <v>291698</v>
      </c>
      <c r="H76" s="18">
        <v>250190</v>
      </c>
      <c r="I76" s="24"/>
    </row>
    <row r="77" spans="1:10" ht="20.100000000000001" customHeight="1">
      <c r="A77" s="291"/>
      <c r="B77" s="286"/>
      <c r="C77" s="293"/>
      <c r="D77" s="19" t="s">
        <v>87</v>
      </c>
      <c r="E77" s="16" t="s">
        <v>4</v>
      </c>
      <c r="F77" s="18">
        <v>64.959000000000003</v>
      </c>
      <c r="G77" s="18">
        <v>1255.8</v>
      </c>
      <c r="H77" s="18">
        <v>4070.654</v>
      </c>
      <c r="I77" s="24"/>
    </row>
    <row r="78" spans="1:10" ht="20.100000000000001" customHeight="1">
      <c r="A78" s="291"/>
      <c r="B78" s="286"/>
      <c r="C78" s="293"/>
      <c r="D78" s="19" t="s">
        <v>85</v>
      </c>
      <c r="E78" s="16" t="s">
        <v>4</v>
      </c>
      <c r="F78" s="74">
        <v>68.346999999999994</v>
      </c>
      <c r="G78" s="18">
        <v>70.102000000000004</v>
      </c>
      <c r="H78" s="18">
        <v>71.025999999999996</v>
      </c>
      <c r="I78" s="24"/>
    </row>
    <row r="79" spans="1:10" ht="20.100000000000001" customHeight="1">
      <c r="A79" s="291"/>
      <c r="B79" s="287"/>
      <c r="C79" s="294"/>
      <c r="D79" s="29" t="s">
        <v>88</v>
      </c>
      <c r="E79" s="27" t="s">
        <v>4</v>
      </c>
      <c r="F79" s="30">
        <f>SUM(F76:F78)</f>
        <v>306728.79599999997</v>
      </c>
      <c r="G79" s="30">
        <f>SUM(G76:G78)</f>
        <v>293023.902</v>
      </c>
      <c r="H79" s="30">
        <f>SUM(H76:H78)</f>
        <v>254331.68000000002</v>
      </c>
      <c r="I79" s="47"/>
    </row>
    <row r="80" spans="1:10" ht="20.100000000000001" customHeight="1">
      <c r="A80" s="291"/>
      <c r="B80" s="285" t="s">
        <v>134</v>
      </c>
      <c r="C80" s="292"/>
      <c r="D80" s="19" t="s">
        <v>86</v>
      </c>
      <c r="E80" s="16" t="s">
        <v>4</v>
      </c>
      <c r="F80" s="63">
        <v>0</v>
      </c>
      <c r="G80" s="63">
        <v>0</v>
      </c>
      <c r="H80" s="63">
        <v>0</v>
      </c>
      <c r="I80" s="24"/>
    </row>
    <row r="81" spans="1:10" ht="20.100000000000001" customHeight="1">
      <c r="A81" s="291"/>
      <c r="B81" s="286"/>
      <c r="C81" s="293"/>
      <c r="D81" s="19" t="s">
        <v>87</v>
      </c>
      <c r="E81" s="16" t="s">
        <v>4</v>
      </c>
      <c r="F81" s="63">
        <v>0</v>
      </c>
      <c r="G81" s="63">
        <v>0</v>
      </c>
      <c r="H81" s="63">
        <v>0</v>
      </c>
      <c r="I81" s="24"/>
    </row>
    <row r="82" spans="1:10" ht="20.100000000000001" customHeight="1">
      <c r="A82" s="291"/>
      <c r="B82" s="286"/>
      <c r="C82" s="293"/>
      <c r="D82" s="19" t="s">
        <v>85</v>
      </c>
      <c r="E82" s="16" t="s">
        <v>4</v>
      </c>
      <c r="F82" s="63">
        <v>0</v>
      </c>
      <c r="G82" s="63">
        <v>0</v>
      </c>
      <c r="H82" s="63">
        <v>0</v>
      </c>
      <c r="I82" s="24"/>
    </row>
    <row r="83" spans="1:10" ht="20.100000000000001" customHeight="1">
      <c r="A83" s="276"/>
      <c r="B83" s="287"/>
      <c r="C83" s="294"/>
      <c r="D83" s="29" t="s">
        <v>88</v>
      </c>
      <c r="E83" s="27" t="s">
        <v>4</v>
      </c>
      <c r="F83" s="66">
        <v>0</v>
      </c>
      <c r="G83" s="66">
        <v>0</v>
      </c>
      <c r="H83" s="66">
        <v>0</v>
      </c>
      <c r="I83" s="47"/>
    </row>
    <row r="84" spans="1:10" ht="20.100000000000001" customHeight="1">
      <c r="A84" s="272"/>
      <c r="B84" s="67" t="s">
        <v>135</v>
      </c>
      <c r="C84" s="67"/>
      <c r="D84" s="128"/>
      <c r="E84" s="67"/>
      <c r="F84" s="67"/>
      <c r="G84" s="67"/>
      <c r="H84" s="67"/>
      <c r="I84" s="68"/>
      <c r="J84" s="106"/>
    </row>
    <row r="85" spans="1:10" ht="20.100000000000001" customHeight="1">
      <c r="A85" s="291"/>
      <c r="B85" s="285" t="s">
        <v>136</v>
      </c>
      <c r="C85" s="292"/>
      <c r="D85" s="19" t="s">
        <v>86</v>
      </c>
      <c r="E85" s="16" t="s">
        <v>4</v>
      </c>
      <c r="F85" s="17">
        <v>344132</v>
      </c>
      <c r="G85" s="17">
        <f>SUM(G70,G76)</f>
        <v>326265</v>
      </c>
      <c r="H85" s="17">
        <v>289404</v>
      </c>
      <c r="I85" s="24"/>
    </row>
    <row r="86" spans="1:10" ht="20.100000000000001" customHeight="1">
      <c r="A86" s="291"/>
      <c r="B86" s="286"/>
      <c r="C86" s="293"/>
      <c r="D86" s="19" t="s">
        <v>87</v>
      </c>
      <c r="E86" s="16" t="s">
        <v>4</v>
      </c>
      <c r="F86" s="17">
        <v>1366990.33</v>
      </c>
      <c r="G86" s="17">
        <f>SUM(G71,G77)</f>
        <v>1406696.87</v>
      </c>
      <c r="H86" s="17">
        <v>1451175.65</v>
      </c>
      <c r="I86" s="24"/>
    </row>
    <row r="87" spans="1:10" ht="20.100000000000001" customHeight="1">
      <c r="A87" s="291"/>
      <c r="B87" s="286"/>
      <c r="C87" s="293"/>
      <c r="D87" s="19" t="s">
        <v>85</v>
      </c>
      <c r="E87" s="16" t="s">
        <v>4</v>
      </c>
      <c r="F87" s="18">
        <v>233.47699999999998</v>
      </c>
      <c r="G87" s="18">
        <f>SUM(G72,G78)</f>
        <v>238.75800000000001</v>
      </c>
      <c r="H87" s="18">
        <v>241.91</v>
      </c>
      <c r="I87" s="24"/>
    </row>
    <row r="88" spans="1:10" ht="20.100000000000001" customHeight="1">
      <c r="A88" s="276"/>
      <c r="B88" s="287"/>
      <c r="C88" s="294"/>
      <c r="D88" s="29" t="s">
        <v>112</v>
      </c>
      <c r="E88" s="27" t="s">
        <v>4</v>
      </c>
      <c r="F88" s="28">
        <v>1711355.807</v>
      </c>
      <c r="G88" s="28">
        <f>SUM(G73,G79)</f>
        <v>1733200.628</v>
      </c>
      <c r="H88" s="28">
        <f>SUM(H73,H79)</f>
        <v>1740821.561</v>
      </c>
      <c r="I88" s="47"/>
    </row>
    <row r="89" spans="1:10" ht="20.100000000000001" customHeight="1">
      <c r="A89" s="272"/>
      <c r="B89" s="67" t="s">
        <v>137</v>
      </c>
      <c r="C89" s="67"/>
      <c r="D89" s="128"/>
      <c r="E89" s="67"/>
      <c r="F89" s="67"/>
      <c r="G89" s="67"/>
      <c r="H89" s="67"/>
      <c r="I89" s="68"/>
      <c r="J89" s="106"/>
    </row>
    <row r="90" spans="1:10" ht="20.100000000000001" customHeight="1">
      <c r="A90" s="276"/>
      <c r="B90" s="285" t="s">
        <v>138</v>
      </c>
      <c r="C90" s="292"/>
      <c r="D90" s="29" t="s">
        <v>88</v>
      </c>
      <c r="E90" s="27" t="s">
        <v>139</v>
      </c>
      <c r="F90" s="54">
        <f>F88/Economic!E9*100000000</f>
        <v>68.454981781520061</v>
      </c>
      <c r="G90" s="54">
        <f>G88/Economic!F9*100000000</f>
        <v>61.897752943944838</v>
      </c>
      <c r="H90" s="156">
        <f>H88/Economic!G9*100000000</f>
        <v>51.998632818833109</v>
      </c>
      <c r="I90" s="238" t="s">
        <v>434</v>
      </c>
    </row>
    <row r="91" spans="1:10" ht="20.100000000000001" customHeight="1">
      <c r="A91" s="272"/>
      <c r="B91" s="67" t="s">
        <v>140</v>
      </c>
      <c r="C91" s="67"/>
      <c r="D91" s="67"/>
      <c r="E91" s="67"/>
      <c r="F91" s="67"/>
      <c r="G91" s="67"/>
      <c r="H91" s="67"/>
      <c r="I91" s="68"/>
    </row>
    <row r="92" spans="1:10" ht="20.100000000000001" customHeight="1">
      <c r="A92" s="276"/>
      <c r="B92" s="277" t="s">
        <v>141</v>
      </c>
      <c r="C92" s="278"/>
      <c r="D92" s="211" t="s">
        <v>88</v>
      </c>
      <c r="E92" s="27" t="s">
        <v>4</v>
      </c>
      <c r="F92" s="202"/>
      <c r="G92" s="202">
        <v>7088</v>
      </c>
      <c r="H92" s="202">
        <v>7088</v>
      </c>
      <c r="I92" s="238" t="s">
        <v>142</v>
      </c>
    </row>
    <row r="93" spans="1:10" ht="20.100000000000001" customHeight="1">
      <c r="A93" s="272"/>
      <c r="B93" s="67" t="s">
        <v>143</v>
      </c>
      <c r="C93" s="67"/>
      <c r="D93" s="128"/>
      <c r="E93" s="67"/>
      <c r="F93" s="67"/>
      <c r="G93" s="67"/>
      <c r="H93" s="67"/>
      <c r="I93" s="68"/>
      <c r="J93" s="106"/>
    </row>
    <row r="94" spans="1:10" ht="20.100000000000001" customHeight="1">
      <c r="A94" s="291"/>
      <c r="B94" s="285" t="s">
        <v>144</v>
      </c>
      <c r="C94" s="292"/>
      <c r="D94" s="19" t="s">
        <v>86</v>
      </c>
      <c r="E94" s="16" t="s">
        <v>8</v>
      </c>
      <c r="F94" s="100">
        <v>16.835999999999999</v>
      </c>
      <c r="G94" s="100">
        <v>15.86</v>
      </c>
      <c r="H94" s="100">
        <v>17.079999999999998</v>
      </c>
      <c r="I94" s="24"/>
    </row>
    <row r="95" spans="1:10" ht="20.100000000000001" customHeight="1">
      <c r="A95" s="291"/>
      <c r="B95" s="286"/>
      <c r="C95" s="293"/>
      <c r="D95" s="19" t="s">
        <v>87</v>
      </c>
      <c r="E95" s="16" t="s">
        <v>8</v>
      </c>
      <c r="F95" s="100">
        <v>1478.739</v>
      </c>
      <c r="G95" s="100">
        <v>1550.0989999999999</v>
      </c>
      <c r="H95" s="100">
        <v>1602.894</v>
      </c>
      <c r="I95" s="24"/>
    </row>
    <row r="96" spans="1:10" ht="20.100000000000001" customHeight="1">
      <c r="A96" s="291"/>
      <c r="B96" s="287"/>
      <c r="C96" s="294"/>
      <c r="D96" s="29" t="s">
        <v>112</v>
      </c>
      <c r="E96" s="27" t="s">
        <v>8</v>
      </c>
      <c r="F96" s="113">
        <f>SUM(F94:F95)</f>
        <v>1495.575</v>
      </c>
      <c r="G96" s="113">
        <f>SUM(G94:G95)</f>
        <v>1565.9589999999998</v>
      </c>
      <c r="H96" s="113">
        <f>SUM(H94:H95)</f>
        <v>1619.9739999999999</v>
      </c>
      <c r="I96" s="47"/>
    </row>
    <row r="97" spans="1:10" ht="20.100000000000001" customHeight="1">
      <c r="A97" s="291"/>
      <c r="B97" s="285" t="s">
        <v>145</v>
      </c>
      <c r="C97" s="292"/>
      <c r="D97" s="19" t="s">
        <v>86</v>
      </c>
      <c r="E97" s="16" t="s">
        <v>8</v>
      </c>
      <c r="F97" s="114">
        <v>0</v>
      </c>
      <c r="G97" s="114">
        <v>0</v>
      </c>
      <c r="H97" s="114">
        <v>0</v>
      </c>
      <c r="I97" s="24"/>
    </row>
    <row r="98" spans="1:10" ht="20.100000000000001" customHeight="1">
      <c r="A98" s="291"/>
      <c r="B98" s="286"/>
      <c r="C98" s="293"/>
      <c r="D98" s="19" t="s">
        <v>87</v>
      </c>
      <c r="E98" s="16" t="s">
        <v>8</v>
      </c>
      <c r="F98" s="100">
        <v>35.006</v>
      </c>
      <c r="G98" s="100">
        <v>26.120999999999999</v>
      </c>
      <c r="H98" s="100">
        <v>20.954999999999998</v>
      </c>
      <c r="I98" s="24"/>
    </row>
    <row r="99" spans="1:10" ht="20.100000000000001" customHeight="1">
      <c r="A99" s="291"/>
      <c r="B99" s="287"/>
      <c r="C99" s="294"/>
      <c r="D99" s="29" t="s">
        <v>112</v>
      </c>
      <c r="E99" s="27" t="s">
        <v>8</v>
      </c>
      <c r="F99" s="113">
        <f>SUM(F97:F98)</f>
        <v>35.006</v>
      </c>
      <c r="G99" s="113">
        <f>SUM(G97:G98)</f>
        <v>26.120999999999999</v>
      </c>
      <c r="H99" s="113">
        <f>SUM(H97:H98)</f>
        <v>20.954999999999998</v>
      </c>
      <c r="I99" s="47"/>
    </row>
    <row r="100" spans="1:10" ht="20.100000000000001" customHeight="1">
      <c r="A100" s="291"/>
      <c r="B100" s="295" t="s">
        <v>146</v>
      </c>
      <c r="C100" s="296"/>
      <c r="D100" s="19" t="s">
        <v>86</v>
      </c>
      <c r="E100" s="16" t="s">
        <v>8</v>
      </c>
      <c r="F100" s="115">
        <v>35.009</v>
      </c>
      <c r="G100" s="114">
        <v>44.1</v>
      </c>
      <c r="H100" s="114">
        <v>30.6</v>
      </c>
      <c r="I100" s="69"/>
    </row>
    <row r="101" spans="1:10" ht="20.100000000000001" customHeight="1">
      <c r="A101" s="291"/>
      <c r="B101" s="297"/>
      <c r="C101" s="298"/>
      <c r="D101" s="19" t="s">
        <v>87</v>
      </c>
      <c r="E101" s="16" t="s">
        <v>8</v>
      </c>
      <c r="F101" s="100">
        <v>38.425269999999998</v>
      </c>
      <c r="G101" s="100">
        <v>25.50263</v>
      </c>
      <c r="H101" s="100">
        <v>22.92709</v>
      </c>
      <c r="I101" s="24"/>
    </row>
    <row r="102" spans="1:10" ht="20.100000000000001" customHeight="1">
      <c r="A102" s="291"/>
      <c r="B102" s="299"/>
      <c r="C102" s="300"/>
      <c r="D102" s="29" t="s">
        <v>112</v>
      </c>
      <c r="E102" s="27" t="s">
        <v>8</v>
      </c>
      <c r="F102" s="113">
        <f>SUM(F100:F101)</f>
        <v>73.434269999999998</v>
      </c>
      <c r="G102" s="113">
        <f>SUM(G100:G101)</f>
        <v>69.602630000000005</v>
      </c>
      <c r="H102" s="113">
        <f>SUM(H100:H101)</f>
        <v>53.527090000000001</v>
      </c>
      <c r="I102" s="47"/>
    </row>
    <row r="103" spans="1:10" ht="20.100000000000001" customHeight="1">
      <c r="A103" s="291"/>
      <c r="B103" s="285" t="s">
        <v>147</v>
      </c>
      <c r="C103" s="292"/>
      <c r="D103" s="19" t="s">
        <v>86</v>
      </c>
      <c r="E103" s="16" t="s">
        <v>8</v>
      </c>
      <c r="F103" s="116">
        <v>1.052</v>
      </c>
      <c r="G103" s="100">
        <v>1.4610000000000001</v>
      </c>
      <c r="H103" s="100">
        <v>0.86099999999999999</v>
      </c>
      <c r="I103" s="112"/>
    </row>
    <row r="104" spans="1:10" ht="20.100000000000001" customHeight="1">
      <c r="A104" s="291"/>
      <c r="B104" s="286"/>
      <c r="C104" s="293"/>
      <c r="D104" s="19" t="s">
        <v>87</v>
      </c>
      <c r="E104" s="16" t="s">
        <v>8</v>
      </c>
      <c r="F104" s="100">
        <v>6.242</v>
      </c>
      <c r="G104" s="100">
        <v>8.6310000000000002</v>
      </c>
      <c r="H104" s="100">
        <v>9.1430000000000007</v>
      </c>
      <c r="I104" s="24"/>
    </row>
    <row r="105" spans="1:10" ht="20.100000000000001" customHeight="1">
      <c r="A105" s="276"/>
      <c r="B105" s="287"/>
      <c r="C105" s="294"/>
      <c r="D105" s="29" t="s">
        <v>112</v>
      </c>
      <c r="E105" s="27" t="s">
        <v>8</v>
      </c>
      <c r="F105" s="113">
        <f>SUM(F103:F104)</f>
        <v>7.2940000000000005</v>
      </c>
      <c r="G105" s="113">
        <f>SUM(G103:G104)</f>
        <v>10.092000000000001</v>
      </c>
      <c r="H105" s="113">
        <f>SUM(H103:H104)</f>
        <v>10.004000000000001</v>
      </c>
      <c r="I105" s="235" t="s">
        <v>96</v>
      </c>
    </row>
    <row r="106" spans="1:10" ht="20.100000000000001" customHeight="1">
      <c r="A106" s="272"/>
      <c r="B106" s="67" t="s">
        <v>148</v>
      </c>
      <c r="C106" s="67"/>
      <c r="D106" s="128"/>
      <c r="E106" s="67"/>
      <c r="F106" s="67"/>
      <c r="G106" s="67"/>
      <c r="H106" s="67"/>
      <c r="I106" s="68"/>
    </row>
    <row r="107" spans="1:10" ht="20.100000000000001" customHeight="1">
      <c r="A107" s="276"/>
      <c r="B107" s="280" t="s">
        <v>149</v>
      </c>
      <c r="C107" s="281"/>
      <c r="D107" s="19" t="s">
        <v>112</v>
      </c>
      <c r="E107" s="107" t="s">
        <v>5</v>
      </c>
      <c r="F107" s="63">
        <v>0</v>
      </c>
      <c r="G107" s="63">
        <v>0</v>
      </c>
      <c r="H107" s="63">
        <v>0</v>
      </c>
      <c r="I107" s="173"/>
    </row>
    <row r="108" spans="1:10" ht="20.100000000000001" customHeight="1">
      <c r="A108" s="282"/>
      <c r="B108" s="67" t="s">
        <v>150</v>
      </c>
      <c r="C108" s="67"/>
      <c r="D108" s="128"/>
      <c r="E108" s="67"/>
      <c r="F108" s="110"/>
      <c r="G108" s="110"/>
      <c r="H108" s="110"/>
      <c r="I108" s="110"/>
      <c r="J108" s="106"/>
    </row>
    <row r="109" spans="1:10" ht="20.100000000000001" customHeight="1">
      <c r="A109" s="283"/>
      <c r="B109" s="285" t="s">
        <v>14</v>
      </c>
      <c r="C109" s="288" t="s">
        <v>151</v>
      </c>
      <c r="D109" s="19" t="s">
        <v>86</v>
      </c>
      <c r="E109" s="108" t="s">
        <v>8</v>
      </c>
      <c r="F109" s="151">
        <v>33.6</v>
      </c>
      <c r="G109" s="151">
        <v>32.825339999999997</v>
      </c>
      <c r="H109" s="151">
        <v>0</v>
      </c>
      <c r="I109" s="48"/>
      <c r="J109" s="106"/>
    </row>
    <row r="110" spans="1:10" ht="20.100000000000001" customHeight="1">
      <c r="A110" s="283"/>
      <c r="B110" s="286"/>
      <c r="C110" s="289"/>
      <c r="D110" s="19" t="s">
        <v>87</v>
      </c>
      <c r="E110" s="108" t="s">
        <v>8</v>
      </c>
      <c r="F110" s="151">
        <v>27.2</v>
      </c>
      <c r="G110" s="151">
        <v>33.075626939999999</v>
      </c>
      <c r="H110" s="151">
        <v>25.12</v>
      </c>
      <c r="I110" s="48"/>
      <c r="J110" s="106"/>
    </row>
    <row r="111" spans="1:10" ht="20.100000000000001" customHeight="1">
      <c r="A111" s="283"/>
      <c r="B111" s="286"/>
      <c r="C111" s="290"/>
      <c r="D111" s="29" t="s">
        <v>112</v>
      </c>
      <c r="E111" s="109" t="s">
        <v>8</v>
      </c>
      <c r="F111" s="152">
        <f>SUM(F109:F110)</f>
        <v>60.8</v>
      </c>
      <c r="G111" s="152">
        <f>SUM(G109:G110)</f>
        <v>65.900966939999989</v>
      </c>
      <c r="H111" s="152">
        <f>SUM(H109:H110)</f>
        <v>25.12</v>
      </c>
      <c r="I111" s="55"/>
      <c r="J111" s="106"/>
    </row>
    <row r="112" spans="1:10" ht="20.100000000000001" customHeight="1">
      <c r="A112" s="283"/>
      <c r="B112" s="286"/>
      <c r="C112" s="288" t="s">
        <v>152</v>
      </c>
      <c r="D112" s="19" t="s">
        <v>86</v>
      </c>
      <c r="E112" s="108" t="s">
        <v>9</v>
      </c>
      <c r="F112" s="102">
        <v>24.85</v>
      </c>
      <c r="G112" s="102">
        <v>24.62</v>
      </c>
      <c r="H112" s="102">
        <v>23.38</v>
      </c>
      <c r="I112" s="48"/>
    </row>
    <row r="113" spans="1:10" ht="20.100000000000001" customHeight="1">
      <c r="A113" s="283"/>
      <c r="B113" s="286"/>
      <c r="C113" s="289"/>
      <c r="D113" s="19" t="s">
        <v>87</v>
      </c>
      <c r="E113" s="108" t="s">
        <v>9</v>
      </c>
      <c r="F113" s="102">
        <v>27.27</v>
      </c>
      <c r="G113" s="102">
        <v>28.933</v>
      </c>
      <c r="H113" s="102">
        <v>21.141999999999999</v>
      </c>
      <c r="I113" s="48"/>
    </row>
    <row r="114" spans="1:10" ht="20.100000000000001" customHeight="1">
      <c r="A114" s="283"/>
      <c r="B114" s="287"/>
      <c r="C114" s="290"/>
      <c r="D114" s="29" t="s">
        <v>112</v>
      </c>
      <c r="E114" s="109" t="s">
        <v>9</v>
      </c>
      <c r="F114" s="152">
        <v>25.9</v>
      </c>
      <c r="G114" s="152">
        <v>26.71</v>
      </c>
      <c r="H114" s="152">
        <v>22.35</v>
      </c>
      <c r="I114" s="111"/>
      <c r="J114" s="106"/>
    </row>
    <row r="115" spans="1:10" ht="20.100000000000001" customHeight="1">
      <c r="A115" s="283"/>
      <c r="B115" s="288" t="s">
        <v>15</v>
      </c>
      <c r="C115" s="288" t="s">
        <v>151</v>
      </c>
      <c r="D115" s="19" t="s">
        <v>86</v>
      </c>
      <c r="E115" s="108" t="s">
        <v>8</v>
      </c>
      <c r="F115" s="102">
        <v>18.600000000000001</v>
      </c>
      <c r="G115" s="102">
        <v>33.325220000000002</v>
      </c>
      <c r="H115" s="102">
        <v>0</v>
      </c>
      <c r="I115" s="48"/>
    </row>
    <row r="116" spans="1:10" ht="20.100000000000001" customHeight="1">
      <c r="A116" s="283"/>
      <c r="B116" s="289"/>
      <c r="C116" s="289"/>
      <c r="D116" s="19" t="s">
        <v>87</v>
      </c>
      <c r="E116" s="108" t="s">
        <v>8</v>
      </c>
      <c r="F116" s="102">
        <v>6.4</v>
      </c>
      <c r="G116" s="102">
        <v>4.0582890000000003</v>
      </c>
      <c r="H116" s="102">
        <v>4.13</v>
      </c>
      <c r="I116" s="48"/>
    </row>
    <row r="117" spans="1:10" ht="20.100000000000001" customHeight="1">
      <c r="A117" s="283"/>
      <c r="B117" s="289"/>
      <c r="C117" s="290"/>
      <c r="D117" s="29" t="s">
        <v>112</v>
      </c>
      <c r="E117" s="109" t="s">
        <v>8</v>
      </c>
      <c r="F117" s="152">
        <f>SUM(F115:F116)</f>
        <v>25</v>
      </c>
      <c r="G117" s="152">
        <f>SUM(G115:G116)</f>
        <v>37.383509000000004</v>
      </c>
      <c r="H117" s="152">
        <f>SUM(H115:H116)</f>
        <v>4.13</v>
      </c>
      <c r="I117" s="55"/>
    </row>
    <row r="118" spans="1:10" ht="20.100000000000001" customHeight="1">
      <c r="A118" s="283"/>
      <c r="B118" s="289"/>
      <c r="C118" s="288" t="s">
        <v>152</v>
      </c>
      <c r="D118" s="19" t="s">
        <v>86</v>
      </c>
      <c r="E118" s="108" t="s">
        <v>9</v>
      </c>
      <c r="F118" s="102">
        <v>13.8</v>
      </c>
      <c r="G118" s="102">
        <v>25</v>
      </c>
      <c r="H118" s="102">
        <v>35.65</v>
      </c>
      <c r="I118" s="48"/>
    </row>
    <row r="119" spans="1:10" ht="20.100000000000001" customHeight="1">
      <c r="A119" s="283"/>
      <c r="B119" s="289"/>
      <c r="C119" s="289"/>
      <c r="D119" s="19" t="s">
        <v>87</v>
      </c>
      <c r="E119" s="108" t="s">
        <v>9</v>
      </c>
      <c r="F119" s="102">
        <v>6.35</v>
      </c>
      <c r="G119" s="102">
        <v>3.55</v>
      </c>
      <c r="H119" s="102">
        <v>3.4750000000000001</v>
      </c>
      <c r="I119" s="48"/>
    </row>
    <row r="120" spans="1:10" ht="20.100000000000001" customHeight="1">
      <c r="A120" s="283"/>
      <c r="B120" s="290"/>
      <c r="C120" s="290"/>
      <c r="D120" s="29" t="s">
        <v>112</v>
      </c>
      <c r="E120" s="109" t="s">
        <v>9</v>
      </c>
      <c r="F120" s="152">
        <v>10.43</v>
      </c>
      <c r="G120" s="152">
        <v>14.59</v>
      </c>
      <c r="H120" s="152">
        <v>20.91</v>
      </c>
      <c r="I120" s="111"/>
    </row>
    <row r="121" spans="1:10" ht="20.100000000000001" customHeight="1">
      <c r="A121" s="283"/>
      <c r="B121" s="288" t="s">
        <v>16</v>
      </c>
      <c r="C121" s="288" t="s">
        <v>151</v>
      </c>
      <c r="D121" s="19" t="s">
        <v>86</v>
      </c>
      <c r="E121" s="108" t="s">
        <v>8</v>
      </c>
      <c r="F121" s="151">
        <v>5.9</v>
      </c>
      <c r="G121" s="151">
        <v>13.430059999999999</v>
      </c>
      <c r="H121" s="151">
        <v>0</v>
      </c>
      <c r="I121" s="48"/>
    </row>
    <row r="122" spans="1:10" ht="20.100000000000001" customHeight="1">
      <c r="A122" s="283"/>
      <c r="B122" s="289"/>
      <c r="C122" s="289"/>
      <c r="D122" s="19" t="s">
        <v>87</v>
      </c>
      <c r="E122" s="108" t="s">
        <v>8</v>
      </c>
      <c r="F122" s="151">
        <v>14.6</v>
      </c>
      <c r="G122" s="151">
        <v>20.93962806</v>
      </c>
      <c r="H122" s="151">
        <v>18.45</v>
      </c>
      <c r="I122" s="48"/>
    </row>
    <row r="123" spans="1:10" ht="20.100000000000001" customHeight="1">
      <c r="A123" s="283"/>
      <c r="B123" s="289"/>
      <c r="C123" s="290"/>
      <c r="D123" s="29" t="s">
        <v>112</v>
      </c>
      <c r="E123" s="109" t="s">
        <v>8</v>
      </c>
      <c r="F123" s="152">
        <f>SUM(F121:F122)</f>
        <v>20.5</v>
      </c>
      <c r="G123" s="152">
        <f>SUM(G121:G122)</f>
        <v>34.369688060000001</v>
      </c>
      <c r="H123" s="152">
        <f>SUM(H121:H122)</f>
        <v>18.45</v>
      </c>
      <c r="I123" s="111"/>
    </row>
    <row r="124" spans="1:10" ht="20.100000000000001" customHeight="1">
      <c r="A124" s="283"/>
      <c r="B124" s="289"/>
      <c r="C124" s="288" t="s">
        <v>152</v>
      </c>
      <c r="D124" s="19" t="s">
        <v>86</v>
      </c>
      <c r="E124" s="108" t="s">
        <v>9</v>
      </c>
      <c r="F124" s="102">
        <v>4.38</v>
      </c>
      <c r="G124" s="102">
        <v>10.07</v>
      </c>
      <c r="H124" s="102">
        <v>12.05</v>
      </c>
      <c r="I124" s="48"/>
    </row>
    <row r="125" spans="1:10" ht="20.100000000000001" customHeight="1">
      <c r="A125" s="283"/>
      <c r="B125" s="289"/>
      <c r="C125" s="289"/>
      <c r="D125" s="19" t="s">
        <v>87</v>
      </c>
      <c r="E125" s="108" t="s">
        <v>9</v>
      </c>
      <c r="F125" s="102">
        <v>14.56</v>
      </c>
      <c r="G125" s="102">
        <v>18.317</v>
      </c>
      <c r="H125" s="102">
        <v>15.525</v>
      </c>
      <c r="I125" s="48"/>
    </row>
    <row r="126" spans="1:10" ht="20.100000000000001" customHeight="1">
      <c r="A126" s="284"/>
      <c r="B126" s="290"/>
      <c r="C126" s="290"/>
      <c r="D126" s="29" t="s">
        <v>112</v>
      </c>
      <c r="E126" s="29" t="s">
        <v>9</v>
      </c>
      <c r="F126" s="152">
        <v>8.98</v>
      </c>
      <c r="G126" s="152">
        <v>14.07</v>
      </c>
      <c r="H126" s="152">
        <v>13.64</v>
      </c>
      <c r="I126" s="111"/>
      <c r="J126" s="106"/>
    </row>
    <row r="127" spans="1:10" ht="20.100000000000001" customHeight="1">
      <c r="A127" s="282"/>
      <c r="B127" s="94" t="s">
        <v>153</v>
      </c>
      <c r="C127" s="94"/>
      <c r="D127" s="130"/>
      <c r="E127" s="94"/>
      <c r="F127" s="94"/>
      <c r="G127" s="94"/>
      <c r="H127" s="94"/>
      <c r="I127" s="95"/>
      <c r="J127" s="106"/>
    </row>
    <row r="128" spans="1:10" ht="20.100000000000001" customHeight="1">
      <c r="A128" s="283"/>
      <c r="B128" s="279" t="s">
        <v>154</v>
      </c>
      <c r="C128" s="279"/>
      <c r="D128" s="16" t="s">
        <v>86</v>
      </c>
      <c r="E128" s="16" t="s">
        <v>8</v>
      </c>
      <c r="F128" s="213">
        <v>8726.83</v>
      </c>
      <c r="G128" s="212">
        <v>9801.628999999999</v>
      </c>
      <c r="H128" s="214">
        <v>9760.59</v>
      </c>
      <c r="I128" s="76"/>
    </row>
    <row r="129" spans="1:9" ht="20.100000000000001" customHeight="1">
      <c r="A129" s="283"/>
      <c r="B129" s="279"/>
      <c r="C129" s="279"/>
      <c r="D129" s="16" t="s">
        <v>87</v>
      </c>
      <c r="E129" s="16" t="s">
        <v>8</v>
      </c>
      <c r="F129" s="213">
        <v>2070.9</v>
      </c>
      <c r="G129" s="26">
        <v>2004.1999999999998</v>
      </c>
      <c r="H129" s="26">
        <v>2058.89</v>
      </c>
      <c r="I129" s="25"/>
    </row>
    <row r="130" spans="1:9" ht="20.100000000000001" customHeight="1">
      <c r="A130" s="283"/>
      <c r="B130" s="279"/>
      <c r="C130" s="279"/>
      <c r="D130" s="27" t="s">
        <v>112</v>
      </c>
      <c r="E130" s="27" t="s">
        <v>8</v>
      </c>
      <c r="F130" s="215">
        <f>SUM(F128:F129)</f>
        <v>10797.73</v>
      </c>
      <c r="G130" s="215">
        <f>SUM(G128:G129)</f>
        <v>11805.828999999998</v>
      </c>
      <c r="H130" s="215">
        <f>SUM(H128:H129)</f>
        <v>11819.48</v>
      </c>
      <c r="I130" s="77"/>
    </row>
    <row r="131" spans="1:9" ht="20.100000000000001" customHeight="1">
      <c r="A131" s="283"/>
      <c r="B131" s="279" t="s">
        <v>155</v>
      </c>
      <c r="C131" s="279" t="s">
        <v>156</v>
      </c>
      <c r="D131" s="16" t="s">
        <v>86</v>
      </c>
      <c r="E131" s="16" t="s">
        <v>8</v>
      </c>
      <c r="F131" s="213">
        <v>8347.5290000000005</v>
      </c>
      <c r="G131" s="213">
        <v>9430.4390000000003</v>
      </c>
      <c r="H131" s="213">
        <v>9426.009</v>
      </c>
      <c r="I131" s="32"/>
    </row>
    <row r="132" spans="1:9" ht="20.100000000000001" customHeight="1">
      <c r="A132" s="283"/>
      <c r="B132" s="279"/>
      <c r="C132" s="279"/>
      <c r="D132" s="16" t="s">
        <v>87</v>
      </c>
      <c r="E132" s="16" t="s">
        <v>8</v>
      </c>
      <c r="F132" s="213">
        <v>955.36</v>
      </c>
      <c r="G132" s="213">
        <v>1011.25</v>
      </c>
      <c r="H132" s="213">
        <v>1269.4000000000001</v>
      </c>
      <c r="I132" s="32"/>
    </row>
    <row r="133" spans="1:9" ht="20.100000000000001" customHeight="1">
      <c r="A133" s="283"/>
      <c r="B133" s="279"/>
      <c r="C133" s="279"/>
      <c r="D133" s="27" t="s">
        <v>112</v>
      </c>
      <c r="E133" s="27" t="s">
        <v>8</v>
      </c>
      <c r="F133" s="215">
        <f>SUM(F131:F132)</f>
        <v>9302.889000000001</v>
      </c>
      <c r="G133" s="215">
        <f>SUM(G131:G132)</f>
        <v>10441.689</v>
      </c>
      <c r="H133" s="215">
        <f>SUM(H131:H132)</f>
        <v>10695.409</v>
      </c>
      <c r="I133" s="33"/>
    </row>
    <row r="134" spans="1:9" ht="20.100000000000001" customHeight="1">
      <c r="A134" s="283"/>
      <c r="B134" s="279"/>
      <c r="C134" s="279" t="s">
        <v>157</v>
      </c>
      <c r="D134" s="16" t="s">
        <v>86</v>
      </c>
      <c r="E134" s="16" t="s">
        <v>8</v>
      </c>
      <c r="F134" s="213">
        <v>13.96</v>
      </c>
      <c r="G134" s="120">
        <v>0</v>
      </c>
      <c r="H134" s="212">
        <v>7.29</v>
      </c>
      <c r="I134" s="32"/>
    </row>
    <row r="135" spans="1:9" ht="20.100000000000001" customHeight="1">
      <c r="A135" s="283"/>
      <c r="B135" s="279"/>
      <c r="C135" s="279"/>
      <c r="D135" s="16" t="s">
        <v>87</v>
      </c>
      <c r="E135" s="16" t="s">
        <v>8</v>
      </c>
      <c r="F135" s="213">
        <v>460.35</v>
      </c>
      <c r="G135" s="216">
        <v>271.17</v>
      </c>
      <c r="H135" s="212">
        <v>134.61000000000001</v>
      </c>
      <c r="I135" s="32"/>
    </row>
    <row r="136" spans="1:9" ht="20.100000000000001" customHeight="1">
      <c r="A136" s="283"/>
      <c r="B136" s="279"/>
      <c r="C136" s="279"/>
      <c r="D136" s="27" t="s">
        <v>112</v>
      </c>
      <c r="E136" s="27" t="s">
        <v>8</v>
      </c>
      <c r="F136" s="215">
        <f>SUM(F134:F135)</f>
        <v>474.31</v>
      </c>
      <c r="G136" s="215">
        <f>SUM(G134:G135)</f>
        <v>271.17</v>
      </c>
      <c r="H136" s="215">
        <f>SUM(H134:H135)</f>
        <v>141.9</v>
      </c>
      <c r="I136" s="33"/>
    </row>
    <row r="137" spans="1:9" ht="20.100000000000001" customHeight="1">
      <c r="A137" s="283"/>
      <c r="B137" s="279"/>
      <c r="C137" s="279" t="s">
        <v>158</v>
      </c>
      <c r="D137" s="16" t="s">
        <v>86</v>
      </c>
      <c r="E137" s="16" t="s">
        <v>8</v>
      </c>
      <c r="F137" s="213">
        <v>45.79</v>
      </c>
      <c r="G137" s="205">
        <v>41.8</v>
      </c>
      <c r="H137" s="205">
        <v>0</v>
      </c>
      <c r="I137" s="32"/>
    </row>
    <row r="138" spans="1:9" ht="20.100000000000001" customHeight="1">
      <c r="A138" s="283"/>
      <c r="B138" s="279"/>
      <c r="C138" s="279"/>
      <c r="D138" s="16" t="s">
        <v>87</v>
      </c>
      <c r="E138" s="16" t="s">
        <v>8</v>
      </c>
      <c r="F138" s="213">
        <v>14.91</v>
      </c>
      <c r="G138" s="205">
        <v>17.100000000000001</v>
      </c>
      <c r="H138" s="205">
        <v>8.8800000000000008</v>
      </c>
      <c r="I138" s="32"/>
    </row>
    <row r="139" spans="1:9" ht="20.100000000000001" customHeight="1">
      <c r="A139" s="283"/>
      <c r="B139" s="279"/>
      <c r="C139" s="279"/>
      <c r="D139" s="27" t="s">
        <v>112</v>
      </c>
      <c r="E139" s="27" t="s">
        <v>8</v>
      </c>
      <c r="F139" s="215">
        <f>SUM(F137:F138)</f>
        <v>60.7</v>
      </c>
      <c r="G139" s="215">
        <f>SUM(G137:G138)</f>
        <v>58.9</v>
      </c>
      <c r="H139" s="215">
        <f>SUM(H137:H138)</f>
        <v>8.8800000000000008</v>
      </c>
      <c r="I139" s="33"/>
    </row>
    <row r="140" spans="1:9" ht="20.100000000000001" customHeight="1">
      <c r="A140" s="283"/>
      <c r="B140" s="279"/>
      <c r="C140" s="279" t="s">
        <v>159</v>
      </c>
      <c r="D140" s="16" t="s">
        <v>86</v>
      </c>
      <c r="E140" s="16" t="s">
        <v>1</v>
      </c>
      <c r="F140" s="213">
        <v>0</v>
      </c>
      <c r="G140" s="213">
        <v>0</v>
      </c>
      <c r="H140" s="213">
        <v>0</v>
      </c>
      <c r="I140" s="31"/>
    </row>
    <row r="141" spans="1:9" ht="20.100000000000001" customHeight="1">
      <c r="A141" s="283"/>
      <c r="B141" s="279"/>
      <c r="C141" s="279"/>
      <c r="D141" s="16" t="s">
        <v>87</v>
      </c>
      <c r="E141" s="16" t="s">
        <v>1</v>
      </c>
      <c r="F141" s="213">
        <v>0</v>
      </c>
      <c r="G141" s="213">
        <v>0</v>
      </c>
      <c r="H141" s="213">
        <v>0</v>
      </c>
      <c r="I141" s="24"/>
    </row>
    <row r="142" spans="1:9" ht="20.100000000000001" customHeight="1">
      <c r="A142" s="283"/>
      <c r="B142" s="279"/>
      <c r="C142" s="279"/>
      <c r="D142" s="27" t="s">
        <v>112</v>
      </c>
      <c r="E142" s="27" t="s">
        <v>1</v>
      </c>
      <c r="F142" s="121">
        <f>SUM(F140:F141)</f>
        <v>0</v>
      </c>
      <c r="G142" s="121">
        <f>SUM(G140:G141)</f>
        <v>0</v>
      </c>
      <c r="H142" s="217">
        <f>SUM(H140:H141)</f>
        <v>0</v>
      </c>
      <c r="I142" s="47"/>
    </row>
    <row r="143" spans="1:9" ht="20.100000000000001" customHeight="1">
      <c r="A143" s="283"/>
      <c r="B143" s="279"/>
      <c r="C143" s="279" t="s">
        <v>160</v>
      </c>
      <c r="D143" s="16" t="s">
        <v>86</v>
      </c>
      <c r="E143" s="16" t="s">
        <v>8</v>
      </c>
      <c r="F143" s="213">
        <v>0</v>
      </c>
      <c r="G143" s="213">
        <v>0</v>
      </c>
      <c r="H143" s="213">
        <v>0</v>
      </c>
      <c r="I143" s="32"/>
    </row>
    <row r="144" spans="1:9" ht="20.100000000000001" customHeight="1">
      <c r="A144" s="283"/>
      <c r="B144" s="279"/>
      <c r="C144" s="279"/>
      <c r="D144" s="16" t="s">
        <v>87</v>
      </c>
      <c r="E144" s="16" t="s">
        <v>8</v>
      </c>
      <c r="F144" s="213">
        <v>0</v>
      </c>
      <c r="G144" s="213">
        <v>0</v>
      </c>
      <c r="H144" s="213">
        <v>0</v>
      </c>
      <c r="I144" s="32"/>
    </row>
    <row r="145" spans="1:9" ht="20.100000000000001" customHeight="1">
      <c r="A145" s="283"/>
      <c r="B145" s="279"/>
      <c r="C145" s="279"/>
      <c r="D145" s="27" t="s">
        <v>112</v>
      </c>
      <c r="E145" s="27" t="s">
        <v>8</v>
      </c>
      <c r="F145" s="121">
        <f>SUM(F143:F144)</f>
        <v>0</v>
      </c>
      <c r="G145" s="121">
        <f>SUM(G143:G144)</f>
        <v>0</v>
      </c>
      <c r="H145" s="217">
        <f>SUM(H143:H144)</f>
        <v>0</v>
      </c>
      <c r="I145" s="33"/>
    </row>
    <row r="146" spans="1:9" ht="20.100000000000001" customHeight="1">
      <c r="A146" s="283"/>
      <c r="B146" s="279" t="s">
        <v>161</v>
      </c>
      <c r="C146" s="279" t="s">
        <v>156</v>
      </c>
      <c r="D146" s="16" t="s">
        <v>86</v>
      </c>
      <c r="E146" s="16" t="s">
        <v>8</v>
      </c>
      <c r="F146" s="213">
        <v>302.42</v>
      </c>
      <c r="G146" s="213">
        <v>317.14999999999998</v>
      </c>
      <c r="H146" s="213">
        <v>323.14999999999998</v>
      </c>
      <c r="I146" s="32"/>
    </row>
    <row r="147" spans="1:9" ht="20.100000000000001" customHeight="1">
      <c r="A147" s="283"/>
      <c r="B147" s="279"/>
      <c r="C147" s="279"/>
      <c r="D147" s="16" t="s">
        <v>87</v>
      </c>
      <c r="E147" s="16" t="s">
        <v>8</v>
      </c>
      <c r="F147" s="213">
        <v>329.74</v>
      </c>
      <c r="G147" s="213">
        <v>419.13</v>
      </c>
      <c r="H147" s="213">
        <v>232.35</v>
      </c>
      <c r="I147" s="32"/>
    </row>
    <row r="148" spans="1:9" ht="20.100000000000001" customHeight="1">
      <c r="A148" s="283"/>
      <c r="B148" s="279"/>
      <c r="C148" s="279"/>
      <c r="D148" s="27" t="s">
        <v>112</v>
      </c>
      <c r="E148" s="27" t="s">
        <v>8</v>
      </c>
      <c r="F148" s="218">
        <f>SUM(F146:F147)</f>
        <v>632.16000000000008</v>
      </c>
      <c r="G148" s="218">
        <f>SUM(G146:G147)</f>
        <v>736.28</v>
      </c>
      <c r="H148" s="218">
        <f>SUM(H146:H147)</f>
        <v>555.5</v>
      </c>
      <c r="I148" s="33"/>
    </row>
    <row r="149" spans="1:9" ht="20.100000000000001" customHeight="1">
      <c r="A149" s="283"/>
      <c r="B149" s="279"/>
      <c r="C149" s="279" t="s">
        <v>157</v>
      </c>
      <c r="D149" s="16" t="s">
        <v>86</v>
      </c>
      <c r="E149" s="16" t="s">
        <v>8</v>
      </c>
      <c r="F149" s="213">
        <v>3.54</v>
      </c>
      <c r="G149" s="120">
        <v>9.32</v>
      </c>
      <c r="H149" s="120">
        <v>0</v>
      </c>
      <c r="I149" s="32"/>
    </row>
    <row r="150" spans="1:9" ht="20.100000000000001" customHeight="1">
      <c r="A150" s="283"/>
      <c r="B150" s="279"/>
      <c r="C150" s="279"/>
      <c r="D150" s="16" t="s">
        <v>87</v>
      </c>
      <c r="E150" s="16" t="s">
        <v>8</v>
      </c>
      <c r="F150" s="213">
        <v>242.99</v>
      </c>
      <c r="G150" s="120">
        <v>238.66</v>
      </c>
      <c r="H150" s="120">
        <v>266.14</v>
      </c>
      <c r="I150" s="32"/>
    </row>
    <row r="151" spans="1:9" ht="20.100000000000001" customHeight="1">
      <c r="A151" s="283"/>
      <c r="B151" s="279"/>
      <c r="C151" s="279"/>
      <c r="D151" s="27" t="s">
        <v>112</v>
      </c>
      <c r="E151" s="27" t="s">
        <v>8</v>
      </c>
      <c r="F151" s="218">
        <f>SUM(F149:F150)</f>
        <v>246.53</v>
      </c>
      <c r="G151" s="218">
        <f>SUM(G149:G150)</f>
        <v>247.98</v>
      </c>
      <c r="H151" s="218">
        <f>SUM(H149:H150)</f>
        <v>266.14</v>
      </c>
      <c r="I151" s="33"/>
    </row>
    <row r="152" spans="1:9" ht="20.100000000000001" customHeight="1">
      <c r="A152" s="283"/>
      <c r="B152" s="279"/>
      <c r="C152" s="279" t="s">
        <v>158</v>
      </c>
      <c r="D152" s="16" t="s">
        <v>86</v>
      </c>
      <c r="E152" s="16" t="s">
        <v>8</v>
      </c>
      <c r="F152" s="213">
        <v>1.54</v>
      </c>
      <c r="G152" s="120">
        <v>3</v>
      </c>
      <c r="H152" s="120">
        <v>4.1399999999999997</v>
      </c>
      <c r="I152" s="32"/>
    </row>
    <row r="153" spans="1:9" ht="20.100000000000001" customHeight="1">
      <c r="A153" s="283"/>
      <c r="B153" s="279"/>
      <c r="C153" s="279"/>
      <c r="D153" s="16" t="s">
        <v>87</v>
      </c>
      <c r="E153" s="16" t="s">
        <v>8</v>
      </c>
      <c r="F153" s="213">
        <v>67.55</v>
      </c>
      <c r="G153" s="120">
        <v>46.89</v>
      </c>
      <c r="H153" s="120">
        <v>147.51</v>
      </c>
      <c r="I153" s="32"/>
    </row>
    <row r="154" spans="1:9" ht="20.100000000000001" customHeight="1">
      <c r="A154" s="283"/>
      <c r="B154" s="279"/>
      <c r="C154" s="279"/>
      <c r="D154" s="27" t="s">
        <v>112</v>
      </c>
      <c r="E154" s="27" t="s">
        <v>8</v>
      </c>
      <c r="F154" s="218">
        <f>SUM(F152:F153)</f>
        <v>69.09</v>
      </c>
      <c r="G154" s="218">
        <f>SUM(G152:G153)</f>
        <v>49.89</v>
      </c>
      <c r="H154" s="218">
        <f>SUM(H152:H153)</f>
        <v>151.64999999999998</v>
      </c>
      <c r="I154" s="33"/>
    </row>
    <row r="155" spans="1:9" ht="20.100000000000001" customHeight="1">
      <c r="A155" s="283"/>
      <c r="B155" s="279"/>
      <c r="C155" s="279" t="s">
        <v>159</v>
      </c>
      <c r="D155" s="16" t="s">
        <v>86</v>
      </c>
      <c r="E155" s="16" t="s">
        <v>8</v>
      </c>
      <c r="F155" s="213">
        <v>0</v>
      </c>
      <c r="G155" s="213">
        <v>0</v>
      </c>
      <c r="H155" s="213">
        <v>0</v>
      </c>
      <c r="I155" s="32"/>
    </row>
    <row r="156" spans="1:9" ht="20.100000000000001" customHeight="1">
      <c r="A156" s="283"/>
      <c r="B156" s="279"/>
      <c r="C156" s="279"/>
      <c r="D156" s="16" t="s">
        <v>87</v>
      </c>
      <c r="E156" s="16" t="s">
        <v>8</v>
      </c>
      <c r="F156" s="213">
        <v>0</v>
      </c>
      <c r="G156" s="213">
        <v>0</v>
      </c>
      <c r="H156" s="213">
        <v>0</v>
      </c>
      <c r="I156" s="32"/>
    </row>
    <row r="157" spans="1:9" ht="20.100000000000001" customHeight="1">
      <c r="A157" s="283"/>
      <c r="B157" s="279"/>
      <c r="C157" s="279"/>
      <c r="D157" s="27" t="s">
        <v>112</v>
      </c>
      <c r="E157" s="27" t="s">
        <v>8</v>
      </c>
      <c r="F157" s="218">
        <f>SUM(F155:F156)</f>
        <v>0</v>
      </c>
      <c r="G157" s="218">
        <f>SUM(G155:G156)</f>
        <v>0</v>
      </c>
      <c r="H157" s="219">
        <v>0</v>
      </c>
      <c r="I157" s="77"/>
    </row>
    <row r="158" spans="1:9" ht="20.100000000000001" customHeight="1">
      <c r="A158" s="283"/>
      <c r="B158" s="279"/>
      <c r="C158" s="279" t="s">
        <v>160</v>
      </c>
      <c r="D158" s="16" t="s">
        <v>86</v>
      </c>
      <c r="E158" s="16" t="s">
        <v>8</v>
      </c>
      <c r="F158" s="220">
        <v>12.05</v>
      </c>
      <c r="G158" s="220">
        <v>0</v>
      </c>
      <c r="H158" s="220">
        <v>0</v>
      </c>
      <c r="I158" s="32"/>
    </row>
    <row r="159" spans="1:9" ht="20.100000000000001" customHeight="1">
      <c r="A159" s="283"/>
      <c r="B159" s="279"/>
      <c r="C159" s="279"/>
      <c r="D159" s="16" t="s">
        <v>87</v>
      </c>
      <c r="E159" s="16" t="s">
        <v>8</v>
      </c>
      <c r="F159" s="220">
        <v>0</v>
      </c>
      <c r="G159" s="220">
        <v>0</v>
      </c>
      <c r="H159" s="220">
        <v>0</v>
      </c>
      <c r="I159" s="32"/>
    </row>
    <row r="160" spans="1:9" ht="20.100000000000001" customHeight="1">
      <c r="A160" s="284"/>
      <c r="B160" s="279"/>
      <c r="C160" s="279"/>
      <c r="D160" s="27" t="s">
        <v>112</v>
      </c>
      <c r="E160" s="27" t="s">
        <v>8</v>
      </c>
      <c r="F160" s="218">
        <f>SUM(F158:F159)</f>
        <v>12.05</v>
      </c>
      <c r="G160" s="218">
        <f>SUM(G158:G159)</f>
        <v>0</v>
      </c>
      <c r="H160" s="218">
        <f>SUM(H158:H159)</f>
        <v>0</v>
      </c>
      <c r="I160" s="77"/>
    </row>
    <row r="161" spans="1:10" ht="20.100000000000001" customHeight="1">
      <c r="A161" s="272"/>
      <c r="B161" s="317" t="s">
        <v>162</v>
      </c>
      <c r="C161" s="317"/>
      <c r="D161" s="317"/>
      <c r="E161" s="317"/>
      <c r="F161" s="317"/>
      <c r="G161" s="317"/>
      <c r="H161" s="317"/>
      <c r="I161" s="318"/>
    </row>
    <row r="162" spans="1:10" ht="20.100000000000001" customHeight="1">
      <c r="A162" s="291"/>
      <c r="B162" s="303" t="s">
        <v>163</v>
      </c>
      <c r="C162" s="304"/>
      <c r="D162" s="19" t="s">
        <v>88</v>
      </c>
      <c r="E162" s="51" t="s">
        <v>164</v>
      </c>
      <c r="F162" s="63">
        <v>9</v>
      </c>
      <c r="G162" s="63">
        <v>9</v>
      </c>
      <c r="H162" s="63">
        <v>9</v>
      </c>
      <c r="I162" s="319" t="s">
        <v>435</v>
      </c>
      <c r="J162" s="98"/>
    </row>
    <row r="163" spans="1:10" ht="20.100000000000001" customHeight="1">
      <c r="A163" s="291"/>
      <c r="B163" s="303" t="s">
        <v>165</v>
      </c>
      <c r="C163" s="304"/>
      <c r="D163" s="19" t="s">
        <v>88</v>
      </c>
      <c r="E163" s="51" t="s">
        <v>164</v>
      </c>
      <c r="F163" s="63">
        <v>4</v>
      </c>
      <c r="G163" s="63">
        <v>5</v>
      </c>
      <c r="H163" s="63">
        <v>6</v>
      </c>
      <c r="I163" s="320"/>
    </row>
    <row r="164" spans="1:10" ht="20.100000000000001" customHeight="1">
      <c r="A164" s="276"/>
      <c r="B164" s="303" t="s">
        <v>166</v>
      </c>
      <c r="C164" s="304"/>
      <c r="D164" s="19" t="s">
        <v>88</v>
      </c>
      <c r="E164" s="53" t="s">
        <v>3</v>
      </c>
      <c r="F164" s="206">
        <v>44.44</v>
      </c>
      <c r="G164" s="206">
        <v>55.56</v>
      </c>
      <c r="H164" s="206">
        <v>66.67</v>
      </c>
      <c r="I164" s="321"/>
    </row>
    <row r="165" spans="1:10" ht="20.100000000000001" customHeight="1">
      <c r="A165" s="324"/>
      <c r="B165" s="329" t="s">
        <v>167</v>
      </c>
      <c r="C165" s="329"/>
      <c r="D165" s="329"/>
      <c r="E165" s="329"/>
      <c r="F165" s="329"/>
      <c r="G165" s="329"/>
      <c r="H165" s="329"/>
      <c r="I165" s="330"/>
      <c r="J165" s="106"/>
    </row>
    <row r="166" spans="1:10" ht="20.100000000000001" customHeight="1">
      <c r="A166" s="328"/>
      <c r="B166" s="285" t="s">
        <v>168</v>
      </c>
      <c r="C166" s="292"/>
      <c r="D166" s="16" t="s">
        <v>86</v>
      </c>
      <c r="E166" s="16" t="s">
        <v>1</v>
      </c>
      <c r="F166" s="221">
        <v>413</v>
      </c>
      <c r="G166" s="221">
        <v>168</v>
      </c>
      <c r="H166" s="221">
        <v>241</v>
      </c>
      <c r="I166" s="45"/>
    </row>
    <row r="167" spans="1:10" ht="20.100000000000001" customHeight="1">
      <c r="A167" s="328"/>
      <c r="B167" s="286"/>
      <c r="C167" s="293"/>
      <c r="D167" s="16" t="s">
        <v>87</v>
      </c>
      <c r="E167" s="16" t="s">
        <v>1</v>
      </c>
      <c r="F167" s="221">
        <v>7.8064999999999998</v>
      </c>
      <c r="G167" s="221">
        <v>26.744900000000001</v>
      </c>
      <c r="H167" s="221">
        <v>23.774000000000001</v>
      </c>
      <c r="I167" s="236" t="s">
        <v>96</v>
      </c>
    </row>
    <row r="168" spans="1:10" ht="20.100000000000001" customHeight="1">
      <c r="A168" s="328"/>
      <c r="B168" s="287"/>
      <c r="C168" s="294"/>
      <c r="D168" s="27" t="s">
        <v>112</v>
      </c>
      <c r="E168" s="27" t="s">
        <v>1</v>
      </c>
      <c r="F168" s="222">
        <f>F166+F167</f>
        <v>420.80650000000003</v>
      </c>
      <c r="G168" s="222">
        <f>G166+G167</f>
        <v>194.7449</v>
      </c>
      <c r="H168" s="222">
        <f>SUM(H166:H167)</f>
        <v>264.774</v>
      </c>
      <c r="I168" s="134"/>
    </row>
    <row r="169" spans="1:10" ht="20.100000000000001" customHeight="1">
      <c r="A169" s="196"/>
      <c r="B169" s="329" t="s">
        <v>169</v>
      </c>
      <c r="C169" s="329"/>
      <c r="D169" s="329"/>
      <c r="E169" s="329"/>
      <c r="F169" s="329"/>
      <c r="G169" s="329"/>
      <c r="H169" s="329"/>
      <c r="I169" s="330"/>
    </row>
    <row r="170" spans="1:10">
      <c r="A170" s="180"/>
      <c r="B170" s="322" t="s">
        <v>70</v>
      </c>
      <c r="C170" s="323"/>
      <c r="D170" s="19" t="s">
        <v>88</v>
      </c>
      <c r="E170" s="16" t="s">
        <v>170</v>
      </c>
      <c r="F170" s="75">
        <v>0</v>
      </c>
      <c r="G170" s="75">
        <v>2</v>
      </c>
      <c r="H170" s="75">
        <v>474</v>
      </c>
      <c r="I170" s="239" t="s">
        <v>171</v>
      </c>
    </row>
    <row r="171" spans="1:10">
      <c r="A171" s="180"/>
      <c r="B171" s="322" t="s">
        <v>172</v>
      </c>
      <c r="C171" s="323"/>
      <c r="D171" s="19" t="s">
        <v>88</v>
      </c>
      <c r="E171" s="16" t="s">
        <v>170</v>
      </c>
      <c r="F171" s="18">
        <f>Social!F109/10^6</f>
        <v>2064653.113931</v>
      </c>
      <c r="G171" s="18">
        <f>Social!G109/10^6</f>
        <v>2425744.8342639999</v>
      </c>
      <c r="H171" s="18">
        <f>Social!H109/10^6</f>
        <v>2386921.7495360002</v>
      </c>
      <c r="I171" s="112"/>
    </row>
    <row r="172" spans="1:10">
      <c r="A172" s="181"/>
      <c r="B172" s="322" t="s">
        <v>173</v>
      </c>
      <c r="C172" s="323"/>
      <c r="D172" s="19" t="s">
        <v>88</v>
      </c>
      <c r="E172" s="53" t="s">
        <v>3</v>
      </c>
      <c r="F172" s="195">
        <f>F170/F171</f>
        <v>0</v>
      </c>
      <c r="G172" s="195">
        <f>G170/G171</f>
        <v>8.2448902776157983E-7</v>
      </c>
      <c r="H172" s="195">
        <f>H170/H171</f>
        <v>1.9858212783562849E-4</v>
      </c>
      <c r="I172" s="112"/>
    </row>
    <row r="173" spans="1:10" ht="20.100000000000001" customHeight="1">
      <c r="A173" s="272"/>
      <c r="B173" s="317" t="s">
        <v>174</v>
      </c>
      <c r="C173" s="317"/>
      <c r="D173" s="317"/>
      <c r="E173" s="317"/>
      <c r="F173" s="317"/>
      <c r="G173" s="317"/>
      <c r="H173" s="317"/>
      <c r="I173" s="318"/>
    </row>
    <row r="174" spans="1:10" ht="20.100000000000001" customHeight="1">
      <c r="A174" s="291"/>
      <c r="B174" s="303" t="s">
        <v>175</v>
      </c>
      <c r="C174" s="304"/>
      <c r="D174" s="19" t="s">
        <v>88</v>
      </c>
      <c r="E174" s="51" t="s">
        <v>8</v>
      </c>
      <c r="F174" s="75">
        <v>0</v>
      </c>
      <c r="G174" s="75">
        <v>0</v>
      </c>
      <c r="H174" s="75">
        <v>221.76400000000001</v>
      </c>
      <c r="I174" s="240" t="s">
        <v>436</v>
      </c>
      <c r="J174" s="98"/>
    </row>
    <row r="175" spans="1:10" ht="20.100000000000001" customHeight="1">
      <c r="A175" s="291"/>
      <c r="B175" s="303" t="s">
        <v>176</v>
      </c>
      <c r="C175" s="304"/>
      <c r="D175" s="19" t="s">
        <v>88</v>
      </c>
      <c r="E175" s="51" t="s">
        <v>8</v>
      </c>
      <c r="F175" s="194">
        <v>2273764.3050000002</v>
      </c>
      <c r="G175" s="194">
        <v>2490213.2140000002</v>
      </c>
      <c r="H175" s="194">
        <v>2615761</v>
      </c>
      <c r="I175" s="34"/>
    </row>
    <row r="176" spans="1:10" ht="20.100000000000001" customHeight="1">
      <c r="A176" s="276"/>
      <c r="B176" s="303" t="s">
        <v>177</v>
      </c>
      <c r="C176" s="304"/>
      <c r="D176" s="19" t="s">
        <v>88</v>
      </c>
      <c r="E176" s="53" t="s">
        <v>3</v>
      </c>
      <c r="F176" s="195">
        <f>F174/F175</f>
        <v>0</v>
      </c>
      <c r="G176" s="195">
        <f>G174/G175</f>
        <v>0</v>
      </c>
      <c r="H176" s="195">
        <f>H174/H175</f>
        <v>8.4779916819617698E-5</v>
      </c>
      <c r="I176" s="34"/>
    </row>
    <row r="177" spans="1:9" ht="20.100000000000001" customHeight="1">
      <c r="A177" s="324"/>
      <c r="B177" s="94" t="s">
        <v>461</v>
      </c>
      <c r="C177" s="94"/>
      <c r="D177" s="94"/>
      <c r="E177" s="94"/>
      <c r="F177" s="94"/>
      <c r="G177" s="94"/>
      <c r="H177" s="94"/>
      <c r="I177" s="95"/>
    </row>
    <row r="178" spans="1:9" ht="20.100000000000001" customHeight="1">
      <c r="A178" s="328"/>
      <c r="B178" s="331" t="s">
        <v>178</v>
      </c>
      <c r="C178" s="281"/>
      <c r="D178" s="19" t="s">
        <v>88</v>
      </c>
      <c r="E178" s="16" t="s">
        <v>170</v>
      </c>
      <c r="F178" s="75">
        <v>0</v>
      </c>
      <c r="G178" s="75">
        <v>5</v>
      </c>
      <c r="H178" s="75">
        <v>634</v>
      </c>
      <c r="I178" s="232" t="s">
        <v>179</v>
      </c>
    </row>
    <row r="179" spans="1:9">
      <c r="A179" s="180"/>
      <c r="B179" s="322" t="s">
        <v>180</v>
      </c>
      <c r="C179" s="323"/>
      <c r="D179" s="19" t="s">
        <v>88</v>
      </c>
      <c r="E179" s="16" t="s">
        <v>170</v>
      </c>
      <c r="F179" s="197">
        <f>Economic!E9/10^6</f>
        <v>2499972.6279409998</v>
      </c>
      <c r="G179" s="197">
        <f>Economic!F9/10^6</f>
        <v>2800102.6621590001</v>
      </c>
      <c r="H179" s="197">
        <f>Economic!G9/10^6</f>
        <v>3347821.7919020001</v>
      </c>
      <c r="I179" s="112"/>
    </row>
    <row r="180" spans="1:9">
      <c r="A180" s="181"/>
      <c r="B180" s="322" t="s">
        <v>181</v>
      </c>
      <c r="C180" s="323"/>
      <c r="D180" s="19" t="s">
        <v>88</v>
      </c>
      <c r="E180" s="53" t="s">
        <v>3</v>
      </c>
      <c r="F180" s="195">
        <f>F178/F179</f>
        <v>0</v>
      </c>
      <c r="G180" s="195">
        <f>G178/G179</f>
        <v>1.7856488147990917E-6</v>
      </c>
      <c r="H180" s="195">
        <f>H178/H179</f>
        <v>1.8937686633547037E-4</v>
      </c>
      <c r="I180" s="112"/>
    </row>
    <row r="181" spans="1:9" ht="20.100000000000001" customHeight="1">
      <c r="A181" s="324"/>
      <c r="B181" s="94" t="s">
        <v>182</v>
      </c>
      <c r="C181" s="94"/>
      <c r="D181" s="94"/>
      <c r="E181" s="94"/>
      <c r="F181" s="94"/>
      <c r="G181" s="94"/>
      <c r="H181" s="94"/>
      <c r="I181" s="95"/>
    </row>
    <row r="182" spans="1:9" ht="20.100000000000001" customHeight="1">
      <c r="A182" s="325"/>
      <c r="B182" s="326" t="s">
        <v>183</v>
      </c>
      <c r="C182" s="327"/>
      <c r="D182" s="19" t="s">
        <v>88</v>
      </c>
      <c r="E182" s="19" t="s">
        <v>184</v>
      </c>
      <c r="F182" s="41">
        <v>5655</v>
      </c>
      <c r="G182" s="41">
        <v>5220</v>
      </c>
      <c r="H182" s="41">
        <v>8934.5</v>
      </c>
      <c r="I182" s="81"/>
    </row>
    <row r="183" spans="1:9" ht="17.25">
      <c r="A183" s="272"/>
      <c r="B183" s="94" t="s">
        <v>185</v>
      </c>
      <c r="C183" s="94"/>
      <c r="D183" s="94"/>
      <c r="E183" s="94"/>
      <c r="F183" s="94"/>
      <c r="G183" s="94"/>
      <c r="H183" s="94"/>
      <c r="I183" s="95"/>
    </row>
    <row r="184" spans="1:9">
      <c r="A184" s="273"/>
      <c r="B184" s="274" t="s">
        <v>463</v>
      </c>
      <c r="C184" s="275"/>
      <c r="D184" s="182" t="s">
        <v>88</v>
      </c>
      <c r="E184" s="182" t="s">
        <v>170</v>
      </c>
      <c r="F184" s="40">
        <v>5</v>
      </c>
      <c r="G184" s="40">
        <v>5</v>
      </c>
      <c r="H184" s="40">
        <v>5</v>
      </c>
      <c r="I184" s="204"/>
    </row>
    <row r="185" spans="1:9">
      <c r="A185" s="203"/>
      <c r="B185" s="274" t="s">
        <v>186</v>
      </c>
      <c r="C185" s="275"/>
      <c r="D185" s="182" t="s">
        <v>88</v>
      </c>
      <c r="E185" s="182" t="s">
        <v>170</v>
      </c>
      <c r="F185" s="40">
        <v>1.2</v>
      </c>
      <c r="G185" s="40">
        <v>1.2</v>
      </c>
      <c r="H185" s="40">
        <v>1.2</v>
      </c>
      <c r="I185" s="204"/>
    </row>
    <row r="187" spans="1:9">
      <c r="F187" s="198"/>
      <c r="G187" s="198"/>
      <c r="H187" s="198"/>
    </row>
  </sheetData>
  <sheetProtection algorithmName="SHA-512" hashValue="ThX18vuDsFBaxGqlhRMRg+CDc6YaWKBztBqmF9dDhD45+ATTqsHlCM9MFYk9y1mtB+FUT41SKzDtWJuTeKUK9w==" saltValue="OGypTJc1x8Q9aNeyKVdnQw==" spinCount="100000" sheet="1" objects="1" scenarios="1"/>
  <mergeCells count="102">
    <mergeCell ref="B179:C179"/>
    <mergeCell ref="B180:C180"/>
    <mergeCell ref="A181:A182"/>
    <mergeCell ref="B182:C182"/>
    <mergeCell ref="A165:A168"/>
    <mergeCell ref="B165:I165"/>
    <mergeCell ref="B166:C168"/>
    <mergeCell ref="B170:C170"/>
    <mergeCell ref="A177:A178"/>
    <mergeCell ref="B178:C178"/>
    <mergeCell ref="A173:A176"/>
    <mergeCell ref="B173:I173"/>
    <mergeCell ref="B174:C174"/>
    <mergeCell ref="B175:C175"/>
    <mergeCell ref="B176:C176"/>
    <mergeCell ref="B171:C171"/>
    <mergeCell ref="B172:C172"/>
    <mergeCell ref="B169:I169"/>
    <mergeCell ref="C115:C117"/>
    <mergeCell ref="C158:C160"/>
    <mergeCell ref="A161:A164"/>
    <mergeCell ref="B161:I161"/>
    <mergeCell ref="B162:C162"/>
    <mergeCell ref="B163:C163"/>
    <mergeCell ref="B164:C164"/>
    <mergeCell ref="A127:A160"/>
    <mergeCell ref="B128:C130"/>
    <mergeCell ref="B131:B145"/>
    <mergeCell ref="C131:C133"/>
    <mergeCell ref="C134:C136"/>
    <mergeCell ref="C137:C139"/>
    <mergeCell ref="C140:C142"/>
    <mergeCell ref="C143:C145"/>
    <mergeCell ref="B146:B160"/>
    <mergeCell ref="C146:C148"/>
    <mergeCell ref="I162:I164"/>
    <mergeCell ref="A89:A90"/>
    <mergeCell ref="B90:C90"/>
    <mergeCell ref="A75:A83"/>
    <mergeCell ref="B76:C79"/>
    <mergeCell ref="B80:C83"/>
    <mergeCell ref="A84:A88"/>
    <mergeCell ref="B85:C88"/>
    <mergeCell ref="A62:A68"/>
    <mergeCell ref="B63:C65"/>
    <mergeCell ref="B66:C68"/>
    <mergeCell ref="A69:A74"/>
    <mergeCell ref="B70:C73"/>
    <mergeCell ref="B74:C74"/>
    <mergeCell ref="A50:A53"/>
    <mergeCell ref="B51:B53"/>
    <mergeCell ref="A54:A61"/>
    <mergeCell ref="B55:C57"/>
    <mergeCell ref="B58:C58"/>
    <mergeCell ref="B59:C61"/>
    <mergeCell ref="J16:J19"/>
    <mergeCell ref="B20:C23"/>
    <mergeCell ref="B24:C27"/>
    <mergeCell ref="B28:C31"/>
    <mergeCell ref="B32:C32"/>
    <mergeCell ref="B33:C33"/>
    <mergeCell ref="A36:A37"/>
    <mergeCell ref="B37:C37"/>
    <mergeCell ref="A38:A39"/>
    <mergeCell ref="B39:C39"/>
    <mergeCell ref="A40:A49"/>
    <mergeCell ref="B41:C43"/>
    <mergeCell ref="B44:C46"/>
    <mergeCell ref="B47:C49"/>
    <mergeCell ref="A1:I1"/>
    <mergeCell ref="A2:C2"/>
    <mergeCell ref="A3:A35"/>
    <mergeCell ref="B4:C7"/>
    <mergeCell ref="B8:C11"/>
    <mergeCell ref="B12:C15"/>
    <mergeCell ref="B16:C19"/>
    <mergeCell ref="B34:C34"/>
    <mergeCell ref="B35:C35"/>
    <mergeCell ref="A183:A184"/>
    <mergeCell ref="B184:C184"/>
    <mergeCell ref="B185:C185"/>
    <mergeCell ref="A91:A92"/>
    <mergeCell ref="B92:C92"/>
    <mergeCell ref="C149:C151"/>
    <mergeCell ref="C152:C154"/>
    <mergeCell ref="C155:C157"/>
    <mergeCell ref="A106:A107"/>
    <mergeCell ref="B107:C107"/>
    <mergeCell ref="A108:A126"/>
    <mergeCell ref="B109:B114"/>
    <mergeCell ref="C109:C111"/>
    <mergeCell ref="C112:C114"/>
    <mergeCell ref="A93:A105"/>
    <mergeCell ref="C118:C120"/>
    <mergeCell ref="B121:B126"/>
    <mergeCell ref="C121:C123"/>
    <mergeCell ref="C124:C126"/>
    <mergeCell ref="B115:B120"/>
    <mergeCell ref="B94:C96"/>
    <mergeCell ref="B97:C99"/>
    <mergeCell ref="B100:C102"/>
    <mergeCell ref="B103:C105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E303-A69E-4E22-B56F-058A4AF9311E}">
  <sheetPr>
    <tabColor theme="4" tint="0.79998168889431442"/>
  </sheetPr>
  <dimension ref="A1:I159"/>
  <sheetViews>
    <sheetView showGridLines="0" zoomScale="85" zoomScaleNormal="85" workbookViewId="0">
      <selection sqref="A1:I1"/>
    </sheetView>
  </sheetViews>
  <sheetFormatPr defaultRowHeight="16.5"/>
  <cols>
    <col min="1" max="1" width="2.625" customWidth="1"/>
    <col min="2" max="3" width="50.625" customWidth="1"/>
    <col min="4" max="4" width="15.625" style="2" customWidth="1"/>
    <col min="5" max="5" width="21.375" style="50" bestFit="1" customWidth="1"/>
    <col min="6" max="8" width="20.625" customWidth="1"/>
    <col min="9" max="9" width="75.625" style="50" customWidth="1"/>
  </cols>
  <sheetData>
    <row r="1" spans="1:9" ht="30" customHeight="1">
      <c r="A1" s="356" t="s">
        <v>212</v>
      </c>
      <c r="B1" s="356"/>
      <c r="C1" s="356"/>
      <c r="D1" s="356"/>
      <c r="E1" s="356"/>
      <c r="F1" s="356"/>
      <c r="G1" s="356"/>
      <c r="H1" s="356"/>
      <c r="I1" s="356"/>
    </row>
    <row r="2" spans="1:9" s="1" customFormat="1" ht="30" customHeight="1">
      <c r="A2" s="301" t="s">
        <v>81</v>
      </c>
      <c r="B2" s="301"/>
      <c r="C2" s="262"/>
      <c r="D2" s="14" t="s">
        <v>82</v>
      </c>
      <c r="E2" s="14" t="s">
        <v>83</v>
      </c>
      <c r="F2" s="231" t="s">
        <v>427</v>
      </c>
      <c r="G2" s="231" t="s">
        <v>428</v>
      </c>
      <c r="H2" s="231" t="s">
        <v>429</v>
      </c>
      <c r="I2" s="78" t="s">
        <v>84</v>
      </c>
    </row>
    <row r="3" spans="1:9" s="1" customFormat="1" ht="20.100000000000001" customHeight="1">
      <c r="A3" s="353"/>
      <c r="B3" s="343" t="s">
        <v>213</v>
      </c>
      <c r="C3" s="343"/>
      <c r="D3" s="343"/>
      <c r="E3" s="343"/>
      <c r="F3" s="343"/>
      <c r="G3" s="343"/>
      <c r="H3" s="343"/>
      <c r="I3" s="335"/>
    </row>
    <row r="4" spans="1:9" s="1" customFormat="1" ht="20.100000000000001" customHeight="1">
      <c r="A4" s="357"/>
      <c r="B4" s="288" t="s">
        <v>214</v>
      </c>
      <c r="C4" s="23" t="s">
        <v>215</v>
      </c>
      <c r="D4" s="16" t="s">
        <v>88</v>
      </c>
      <c r="E4" s="19" t="s">
        <v>0</v>
      </c>
      <c r="F4" s="58">
        <v>96.8</v>
      </c>
      <c r="G4" s="58">
        <v>96.8</v>
      </c>
      <c r="H4" s="58">
        <v>96.9</v>
      </c>
      <c r="I4" s="48"/>
    </row>
    <row r="5" spans="1:9" s="1" customFormat="1" ht="20.100000000000001" customHeight="1">
      <c r="A5" s="357"/>
      <c r="B5" s="290"/>
      <c r="C5" s="23" t="s">
        <v>216</v>
      </c>
      <c r="D5" s="16" t="s">
        <v>88</v>
      </c>
      <c r="E5" s="19" t="s">
        <v>0</v>
      </c>
      <c r="F5" s="58">
        <v>3.2</v>
      </c>
      <c r="G5" s="58">
        <v>3.2</v>
      </c>
      <c r="H5" s="58">
        <v>3.1</v>
      </c>
      <c r="I5" s="48"/>
    </row>
    <row r="6" spans="1:9" s="1" customFormat="1" ht="20.100000000000001" customHeight="1">
      <c r="A6" s="357"/>
      <c r="B6" s="288" t="s">
        <v>217</v>
      </c>
      <c r="C6" s="23" t="s">
        <v>218</v>
      </c>
      <c r="D6" s="16" t="s">
        <v>88</v>
      </c>
      <c r="E6" s="19" t="s">
        <v>0</v>
      </c>
      <c r="F6" s="58">
        <v>20.05</v>
      </c>
      <c r="G6" s="58">
        <v>23.76</v>
      </c>
      <c r="H6" s="58">
        <v>22.92</v>
      </c>
      <c r="I6" s="48"/>
    </row>
    <row r="7" spans="1:9" s="1" customFormat="1" ht="20.100000000000001" customHeight="1">
      <c r="A7" s="357"/>
      <c r="B7" s="289"/>
      <c r="C7" s="23" t="s">
        <v>219</v>
      </c>
      <c r="D7" s="16" t="s">
        <v>88</v>
      </c>
      <c r="E7" s="19" t="s">
        <v>0</v>
      </c>
      <c r="F7" s="58">
        <v>39.979999999999997</v>
      </c>
      <c r="G7" s="58">
        <v>42.31</v>
      </c>
      <c r="H7" s="58">
        <v>48</v>
      </c>
      <c r="I7" s="48"/>
    </row>
    <row r="8" spans="1:9" s="1" customFormat="1" ht="20.100000000000001" customHeight="1">
      <c r="A8" s="357"/>
      <c r="B8" s="290"/>
      <c r="C8" s="23" t="s">
        <v>220</v>
      </c>
      <c r="D8" s="16" t="s">
        <v>88</v>
      </c>
      <c r="E8" s="19" t="s">
        <v>0</v>
      </c>
      <c r="F8" s="58">
        <v>39.979999999999997</v>
      </c>
      <c r="G8" s="58">
        <v>33.479999999999997</v>
      </c>
      <c r="H8" s="58">
        <v>29.08</v>
      </c>
      <c r="I8" s="48"/>
    </row>
    <row r="9" spans="1:9" s="1" customFormat="1" ht="20.100000000000001" customHeight="1">
      <c r="A9" s="357"/>
      <c r="B9" s="358" t="s">
        <v>221</v>
      </c>
      <c r="C9" s="160" t="s">
        <v>222</v>
      </c>
      <c r="D9" s="16" t="s">
        <v>88</v>
      </c>
      <c r="E9" s="19" t="s">
        <v>0</v>
      </c>
      <c r="F9" s="58">
        <v>100</v>
      </c>
      <c r="G9" s="58">
        <v>100</v>
      </c>
      <c r="H9" s="58">
        <v>100</v>
      </c>
      <c r="I9" s="242" t="s">
        <v>223</v>
      </c>
    </row>
    <row r="10" spans="1:9" s="1" customFormat="1" ht="20.100000000000001" customHeight="1">
      <c r="A10" s="357"/>
      <c r="B10" s="359"/>
      <c r="C10" s="160" t="s">
        <v>224</v>
      </c>
      <c r="D10" s="16" t="s">
        <v>88</v>
      </c>
      <c r="E10" s="19" t="s">
        <v>0</v>
      </c>
      <c r="F10" s="58">
        <v>0</v>
      </c>
      <c r="G10" s="58">
        <v>0</v>
      </c>
      <c r="H10" s="58">
        <v>0</v>
      </c>
      <c r="I10" s="48"/>
    </row>
    <row r="11" spans="1:9" s="1" customFormat="1" ht="20.100000000000001" customHeight="1">
      <c r="A11" s="357"/>
      <c r="B11" s="359"/>
      <c r="C11" s="160" t="s">
        <v>225</v>
      </c>
      <c r="D11" s="16" t="s">
        <v>88</v>
      </c>
      <c r="E11" s="19" t="s">
        <v>0</v>
      </c>
      <c r="F11" s="58">
        <v>0.72</v>
      </c>
      <c r="G11" s="58">
        <v>0.8</v>
      </c>
      <c r="H11" s="58">
        <v>1.1399999999999999</v>
      </c>
      <c r="I11" s="48"/>
    </row>
    <row r="12" spans="1:9" s="1" customFormat="1" ht="20.100000000000001" customHeight="1">
      <c r="A12" s="357"/>
      <c r="B12" s="360"/>
      <c r="C12" s="160" t="s">
        <v>459</v>
      </c>
      <c r="D12" s="16" t="s">
        <v>88</v>
      </c>
      <c r="E12" s="19" t="s">
        <v>0</v>
      </c>
      <c r="F12" s="58">
        <v>4.3899999999999997</v>
      </c>
      <c r="G12" s="58">
        <v>4</v>
      </c>
      <c r="H12" s="58">
        <v>3.65</v>
      </c>
      <c r="I12" s="48"/>
    </row>
    <row r="13" spans="1:9" s="1" customFormat="1" ht="20.100000000000001" customHeight="1">
      <c r="A13" s="357"/>
      <c r="B13" s="288" t="s">
        <v>226</v>
      </c>
      <c r="C13" s="23" t="s">
        <v>227</v>
      </c>
      <c r="D13" s="16" t="s">
        <v>88</v>
      </c>
      <c r="E13" s="19" t="s">
        <v>189</v>
      </c>
      <c r="F13" s="97">
        <v>762</v>
      </c>
      <c r="G13" s="97">
        <v>792</v>
      </c>
      <c r="H13" s="97">
        <v>777</v>
      </c>
      <c r="I13" s="153"/>
    </row>
    <row r="14" spans="1:9" s="1" customFormat="1" ht="20.100000000000001" customHeight="1">
      <c r="A14" s="357"/>
      <c r="B14" s="290"/>
      <c r="C14" s="23" t="s">
        <v>228</v>
      </c>
      <c r="D14" s="16" t="s">
        <v>88</v>
      </c>
      <c r="E14" s="19" t="s">
        <v>189</v>
      </c>
      <c r="F14" s="97">
        <v>27</v>
      </c>
      <c r="G14" s="97">
        <v>27</v>
      </c>
      <c r="H14" s="145">
        <v>27</v>
      </c>
      <c r="I14" s="154"/>
    </row>
    <row r="15" spans="1:9" s="1" customFormat="1" ht="20.100000000000001" customHeight="1">
      <c r="A15" s="357"/>
      <c r="B15" s="288" t="s">
        <v>229</v>
      </c>
      <c r="C15" s="23" t="s">
        <v>227</v>
      </c>
      <c r="D15" s="16" t="s">
        <v>88</v>
      </c>
      <c r="E15" s="19" t="s">
        <v>189</v>
      </c>
      <c r="F15" s="58">
        <v>54</v>
      </c>
      <c r="G15" s="58">
        <v>64</v>
      </c>
      <c r="H15" s="58">
        <v>73</v>
      </c>
      <c r="I15" s="48"/>
    </row>
    <row r="16" spans="1:9" s="1" customFormat="1" ht="20.100000000000001" customHeight="1">
      <c r="A16" s="357"/>
      <c r="B16" s="290"/>
      <c r="C16" s="23" t="s">
        <v>228</v>
      </c>
      <c r="D16" s="16" t="s">
        <v>88</v>
      </c>
      <c r="E16" s="19" t="s">
        <v>189</v>
      </c>
      <c r="F16" s="58">
        <v>0</v>
      </c>
      <c r="G16" s="58">
        <v>1</v>
      </c>
      <c r="H16" s="58">
        <v>0</v>
      </c>
      <c r="I16" s="48"/>
    </row>
    <row r="17" spans="1:9" s="1" customFormat="1" ht="20.100000000000001" customHeight="1">
      <c r="A17" s="357"/>
      <c r="B17" s="288" t="s">
        <v>230</v>
      </c>
      <c r="C17" s="23" t="s">
        <v>231</v>
      </c>
      <c r="D17" s="16" t="s">
        <v>88</v>
      </c>
      <c r="E17" s="19" t="s">
        <v>189</v>
      </c>
      <c r="F17" s="58">
        <v>0</v>
      </c>
      <c r="G17" s="58">
        <v>0</v>
      </c>
      <c r="H17" s="58">
        <v>0</v>
      </c>
      <c r="I17" s="48"/>
    </row>
    <row r="18" spans="1:9" s="1" customFormat="1" ht="20.100000000000001" customHeight="1">
      <c r="A18" s="354"/>
      <c r="B18" s="290"/>
      <c r="C18" s="23" t="s">
        <v>232</v>
      </c>
      <c r="D18" s="16" t="s">
        <v>88</v>
      </c>
      <c r="E18" s="19" t="s">
        <v>0</v>
      </c>
      <c r="F18" s="58">
        <v>0</v>
      </c>
      <c r="G18" s="58">
        <v>0</v>
      </c>
      <c r="H18" s="58">
        <v>0</v>
      </c>
      <c r="I18" s="48"/>
    </row>
    <row r="19" spans="1:9" s="1" customFormat="1" ht="20.100000000000001" customHeight="1">
      <c r="A19" s="272"/>
      <c r="B19" s="343" t="s">
        <v>233</v>
      </c>
      <c r="C19" s="343"/>
      <c r="D19" s="343"/>
      <c r="E19" s="343"/>
      <c r="F19" s="343"/>
      <c r="G19" s="343"/>
      <c r="H19" s="343"/>
      <c r="I19" s="335"/>
    </row>
    <row r="20" spans="1:9" s="1" customFormat="1" ht="20.100000000000001" customHeight="1">
      <c r="A20" s="291"/>
      <c r="B20" s="258" t="s">
        <v>214</v>
      </c>
      <c r="C20" s="15" t="s">
        <v>227</v>
      </c>
      <c r="D20" s="19" t="s">
        <v>88</v>
      </c>
      <c r="E20" s="19" t="s">
        <v>189</v>
      </c>
      <c r="F20" s="89">
        <v>81</v>
      </c>
      <c r="G20" s="89">
        <v>143</v>
      </c>
      <c r="H20" s="89">
        <v>106</v>
      </c>
      <c r="I20" s="48"/>
    </row>
    <row r="21" spans="1:9" s="1" customFormat="1" ht="20.100000000000001" customHeight="1">
      <c r="A21" s="291"/>
      <c r="B21" s="259"/>
      <c r="C21" s="15" t="s">
        <v>228</v>
      </c>
      <c r="D21" s="19" t="s">
        <v>88</v>
      </c>
      <c r="E21" s="19" t="s">
        <v>189</v>
      </c>
      <c r="F21" s="87">
        <v>1</v>
      </c>
      <c r="G21" s="87">
        <v>2</v>
      </c>
      <c r="H21" s="87">
        <v>1</v>
      </c>
      <c r="I21" s="48"/>
    </row>
    <row r="22" spans="1:9" s="1" customFormat="1" ht="20.100000000000001" customHeight="1">
      <c r="A22" s="291"/>
      <c r="B22" s="259"/>
      <c r="C22" s="15" t="s">
        <v>234</v>
      </c>
      <c r="D22" s="19" t="s">
        <v>88</v>
      </c>
      <c r="E22" s="19" t="s">
        <v>189</v>
      </c>
      <c r="F22" s="96">
        <v>82</v>
      </c>
      <c r="G22" s="96">
        <v>145</v>
      </c>
      <c r="H22" s="96">
        <v>107</v>
      </c>
      <c r="I22" s="48"/>
    </row>
    <row r="23" spans="1:9" s="1" customFormat="1" ht="20.100000000000001" customHeight="1">
      <c r="A23" s="291"/>
      <c r="B23" s="259"/>
      <c r="C23" s="15" t="s">
        <v>215</v>
      </c>
      <c r="D23" s="19" t="s">
        <v>88</v>
      </c>
      <c r="E23" s="19" t="s">
        <v>0</v>
      </c>
      <c r="F23" s="59">
        <v>98.78</v>
      </c>
      <c r="G23" s="59">
        <v>98.62</v>
      </c>
      <c r="H23" s="59">
        <v>99.07</v>
      </c>
      <c r="I23" s="48"/>
    </row>
    <row r="24" spans="1:9" s="1" customFormat="1" ht="20.100000000000001" customHeight="1">
      <c r="A24" s="291"/>
      <c r="B24" s="259"/>
      <c r="C24" s="15" t="s">
        <v>216</v>
      </c>
      <c r="D24" s="19" t="s">
        <v>88</v>
      </c>
      <c r="E24" s="19" t="s">
        <v>0</v>
      </c>
      <c r="F24" s="59">
        <v>1.22</v>
      </c>
      <c r="G24" s="59">
        <v>1.38</v>
      </c>
      <c r="H24" s="59">
        <v>0.93</v>
      </c>
      <c r="I24" s="48"/>
    </row>
    <row r="25" spans="1:9" s="1" customFormat="1" ht="20.100000000000001" customHeight="1">
      <c r="A25" s="291"/>
      <c r="B25" s="260"/>
      <c r="C25" s="15" t="s">
        <v>235</v>
      </c>
      <c r="D25" s="19" t="s">
        <v>88</v>
      </c>
      <c r="E25" s="19" t="s">
        <v>0</v>
      </c>
      <c r="F25" s="58">
        <v>9.2799999999999994</v>
      </c>
      <c r="G25" s="58">
        <v>16.399999999999999</v>
      </c>
      <c r="H25" s="58">
        <v>12.2</v>
      </c>
      <c r="I25" s="48"/>
    </row>
    <row r="26" spans="1:9" s="1" customFormat="1" ht="20.100000000000001" customHeight="1">
      <c r="A26" s="291"/>
      <c r="B26" s="352" t="s">
        <v>217</v>
      </c>
      <c r="C26" s="15" t="s">
        <v>236</v>
      </c>
      <c r="D26" s="19" t="s">
        <v>88</v>
      </c>
      <c r="E26" s="19" t="s">
        <v>189</v>
      </c>
      <c r="F26" s="58">
        <v>46</v>
      </c>
      <c r="G26" s="58">
        <v>103</v>
      </c>
      <c r="H26" s="58">
        <v>60</v>
      </c>
      <c r="I26" s="48"/>
    </row>
    <row r="27" spans="1:9" s="1" customFormat="1" ht="20.100000000000001" customHeight="1">
      <c r="A27" s="291"/>
      <c r="B27" s="352"/>
      <c r="C27" s="15" t="s">
        <v>237</v>
      </c>
      <c r="D27" s="16" t="s">
        <v>88</v>
      </c>
      <c r="E27" s="19" t="s">
        <v>189</v>
      </c>
      <c r="F27" s="58">
        <v>10</v>
      </c>
      <c r="G27" s="58">
        <v>24</v>
      </c>
      <c r="H27" s="58">
        <v>28</v>
      </c>
      <c r="I27" s="48"/>
    </row>
    <row r="28" spans="1:9" s="1" customFormat="1" ht="20.100000000000001" customHeight="1">
      <c r="A28" s="291"/>
      <c r="B28" s="352"/>
      <c r="C28" s="15" t="s">
        <v>238</v>
      </c>
      <c r="D28" s="16" t="s">
        <v>88</v>
      </c>
      <c r="E28" s="19" t="s">
        <v>189</v>
      </c>
      <c r="F28" s="58">
        <v>26</v>
      </c>
      <c r="G28" s="58">
        <v>18</v>
      </c>
      <c r="H28" s="58">
        <v>19</v>
      </c>
      <c r="I28" s="48"/>
    </row>
    <row r="29" spans="1:9" s="1" customFormat="1" ht="20.100000000000001" customHeight="1">
      <c r="A29" s="291"/>
      <c r="B29" s="352"/>
      <c r="C29" s="15" t="s">
        <v>218</v>
      </c>
      <c r="D29" s="16" t="s">
        <v>88</v>
      </c>
      <c r="E29" s="19" t="s">
        <v>0</v>
      </c>
      <c r="F29" s="58">
        <v>56.1</v>
      </c>
      <c r="G29" s="58">
        <v>71.03</v>
      </c>
      <c r="H29" s="58">
        <v>56.07</v>
      </c>
      <c r="I29" s="48"/>
    </row>
    <row r="30" spans="1:9" s="1" customFormat="1" ht="20.100000000000001" customHeight="1">
      <c r="A30" s="291"/>
      <c r="B30" s="352"/>
      <c r="C30" s="15" t="s">
        <v>239</v>
      </c>
      <c r="D30" s="16" t="s">
        <v>88</v>
      </c>
      <c r="E30" s="19" t="s">
        <v>0</v>
      </c>
      <c r="F30" s="58">
        <v>12.2</v>
      </c>
      <c r="G30" s="58">
        <v>16.55</v>
      </c>
      <c r="H30" s="58">
        <v>26.17</v>
      </c>
      <c r="I30" s="48"/>
    </row>
    <row r="31" spans="1:9" s="1" customFormat="1" ht="20.100000000000001" customHeight="1">
      <c r="A31" s="276"/>
      <c r="B31" s="352"/>
      <c r="C31" s="15" t="s">
        <v>240</v>
      </c>
      <c r="D31" s="16" t="s">
        <v>88</v>
      </c>
      <c r="E31" s="19" t="s">
        <v>0</v>
      </c>
      <c r="F31" s="58">
        <v>31.71</v>
      </c>
      <c r="G31" s="58">
        <v>12.41</v>
      </c>
      <c r="H31" s="58">
        <v>17.760000000000002</v>
      </c>
      <c r="I31" s="48"/>
    </row>
    <row r="32" spans="1:9" s="1" customFormat="1" ht="20.100000000000001" customHeight="1">
      <c r="A32" s="353"/>
      <c r="B32" s="318" t="s">
        <v>241</v>
      </c>
      <c r="C32" s="355"/>
      <c r="D32" s="355"/>
      <c r="E32" s="355"/>
      <c r="F32" s="355"/>
      <c r="G32" s="355"/>
      <c r="H32" s="355"/>
      <c r="I32" s="355"/>
    </row>
    <row r="33" spans="1:9" s="1" customFormat="1" ht="20.100000000000001" customHeight="1">
      <c r="A33" s="354"/>
      <c r="B33" s="280" t="s">
        <v>242</v>
      </c>
      <c r="C33" s="281"/>
      <c r="D33" s="16" t="s">
        <v>88</v>
      </c>
      <c r="E33" s="19" t="s">
        <v>243</v>
      </c>
      <c r="F33" s="18">
        <v>16.7</v>
      </c>
      <c r="G33" s="18">
        <v>14.62</v>
      </c>
      <c r="H33" s="18">
        <v>13.47</v>
      </c>
      <c r="I33" s="48"/>
    </row>
    <row r="34" spans="1:9" s="1" customFormat="1" ht="20.100000000000001" customHeight="1">
      <c r="A34" s="272"/>
      <c r="B34" s="95" t="s">
        <v>244</v>
      </c>
      <c r="C34" s="35"/>
      <c r="D34" s="35"/>
      <c r="E34" s="223"/>
      <c r="F34" s="35"/>
      <c r="G34" s="35"/>
      <c r="H34" s="35"/>
      <c r="I34" s="35"/>
    </row>
    <row r="35" spans="1:9" s="1" customFormat="1" ht="20.100000000000001" customHeight="1">
      <c r="A35" s="291"/>
      <c r="B35" s="288" t="s">
        <v>245</v>
      </c>
      <c r="C35" s="23" t="s">
        <v>246</v>
      </c>
      <c r="D35" s="16" t="s">
        <v>88</v>
      </c>
      <c r="E35" s="19" t="s">
        <v>170</v>
      </c>
      <c r="F35" s="18">
        <v>100</v>
      </c>
      <c r="G35" s="18">
        <v>101</v>
      </c>
      <c r="H35" s="18">
        <v>97</v>
      </c>
      <c r="I35" s="48"/>
    </row>
    <row r="36" spans="1:9" s="1" customFormat="1" ht="20.100000000000001" customHeight="1">
      <c r="A36" s="291"/>
      <c r="B36" s="290"/>
      <c r="C36" s="23" t="s">
        <v>247</v>
      </c>
      <c r="D36" s="16" t="s">
        <v>88</v>
      </c>
      <c r="E36" s="19" t="s">
        <v>170</v>
      </c>
      <c r="F36" s="18">
        <v>58</v>
      </c>
      <c r="G36" s="18">
        <v>64</v>
      </c>
      <c r="H36" s="18">
        <v>62</v>
      </c>
      <c r="I36" s="48"/>
    </row>
    <row r="37" spans="1:9" s="1" customFormat="1" ht="20.100000000000001" customHeight="1">
      <c r="A37" s="276"/>
      <c r="B37" s="280" t="s">
        <v>248</v>
      </c>
      <c r="C37" s="281"/>
      <c r="D37" s="16" t="s">
        <v>88</v>
      </c>
      <c r="E37" s="19" t="s">
        <v>3</v>
      </c>
      <c r="F37" s="18">
        <v>58</v>
      </c>
      <c r="G37" s="18">
        <v>63.37</v>
      </c>
      <c r="H37" s="18">
        <v>63.92</v>
      </c>
      <c r="I37" s="243" t="s">
        <v>437</v>
      </c>
    </row>
    <row r="38" spans="1:9" s="1" customFormat="1" ht="20.100000000000001" customHeight="1">
      <c r="A38" s="266"/>
      <c r="B38" s="95" t="s">
        <v>249</v>
      </c>
      <c r="C38" s="94"/>
      <c r="D38" s="94"/>
      <c r="E38" s="224"/>
      <c r="F38" s="94"/>
      <c r="G38" s="94"/>
      <c r="H38" s="94"/>
      <c r="I38" s="95"/>
    </row>
    <row r="39" spans="1:9" s="1" customFormat="1" ht="60" customHeight="1">
      <c r="A39" s="267"/>
      <c r="B39" s="288" t="s">
        <v>250</v>
      </c>
      <c r="C39" s="23" t="s">
        <v>251</v>
      </c>
      <c r="D39" s="16" t="s">
        <v>88</v>
      </c>
      <c r="E39" s="19" t="s">
        <v>184</v>
      </c>
      <c r="F39" s="41">
        <v>3248</v>
      </c>
      <c r="G39" s="18">
        <v>3340</v>
      </c>
      <c r="H39" s="18">
        <v>3492</v>
      </c>
      <c r="I39" s="242" t="s">
        <v>252</v>
      </c>
    </row>
    <row r="40" spans="1:9" s="1" customFormat="1" ht="20.100000000000001" customHeight="1">
      <c r="A40" s="267"/>
      <c r="B40" s="290"/>
      <c r="C40" s="23" t="s">
        <v>253</v>
      </c>
      <c r="D40" s="16" t="s">
        <v>88</v>
      </c>
      <c r="E40" s="19" t="s">
        <v>184</v>
      </c>
      <c r="F40" s="18">
        <v>4</v>
      </c>
      <c r="G40" s="18">
        <v>4</v>
      </c>
      <c r="H40" s="18">
        <v>4</v>
      </c>
      <c r="I40" s="243" t="s">
        <v>438</v>
      </c>
    </row>
    <row r="41" spans="1:9" s="1" customFormat="1" ht="20.100000000000001" customHeight="1">
      <c r="A41" s="267"/>
      <c r="B41" s="288" t="s">
        <v>254</v>
      </c>
      <c r="C41" s="23" t="s">
        <v>255</v>
      </c>
      <c r="D41" s="16" t="s">
        <v>88</v>
      </c>
      <c r="E41" s="19" t="s">
        <v>89</v>
      </c>
      <c r="F41" s="41">
        <v>106192575</v>
      </c>
      <c r="G41" s="18">
        <v>485322485</v>
      </c>
      <c r="H41" s="18">
        <v>418514508</v>
      </c>
      <c r="I41" s="243" t="s">
        <v>439</v>
      </c>
    </row>
    <row r="42" spans="1:9" s="1" customFormat="1" ht="20.100000000000001" customHeight="1">
      <c r="A42" s="267"/>
      <c r="B42" s="290"/>
      <c r="C42" s="23" t="s">
        <v>256</v>
      </c>
      <c r="D42" s="16" t="s">
        <v>88</v>
      </c>
      <c r="E42" s="19" t="s">
        <v>89</v>
      </c>
      <c r="F42" s="18">
        <v>125970</v>
      </c>
      <c r="G42" s="18">
        <v>549018</v>
      </c>
      <c r="H42" s="18">
        <v>499675</v>
      </c>
      <c r="I42" s="243" t="s">
        <v>439</v>
      </c>
    </row>
    <row r="43" spans="1:9" s="1" customFormat="1" ht="20.100000000000001" customHeight="1">
      <c r="A43" s="325"/>
      <c r="B43" s="317" t="s">
        <v>257</v>
      </c>
      <c r="C43" s="317"/>
      <c r="D43" s="317"/>
      <c r="E43" s="317"/>
      <c r="F43" s="317"/>
      <c r="G43" s="317"/>
      <c r="H43" s="317"/>
      <c r="I43" s="318"/>
    </row>
    <row r="44" spans="1:9" s="1" customFormat="1" ht="20.100000000000001" customHeight="1">
      <c r="A44" s="291"/>
      <c r="B44" s="288" t="s">
        <v>258</v>
      </c>
      <c r="C44" s="23" t="s">
        <v>246</v>
      </c>
      <c r="D44" s="16" t="s">
        <v>88</v>
      </c>
      <c r="E44" s="19" t="s">
        <v>189</v>
      </c>
      <c r="F44" s="91">
        <v>256</v>
      </c>
      <c r="G44" s="96">
        <v>241</v>
      </c>
      <c r="H44" s="96">
        <v>221</v>
      </c>
      <c r="I44" s="48"/>
    </row>
    <row r="45" spans="1:9" s="1" customFormat="1" ht="20.100000000000001" customHeight="1">
      <c r="A45" s="291"/>
      <c r="B45" s="290"/>
      <c r="C45" s="23" t="s">
        <v>247</v>
      </c>
      <c r="D45" s="16" t="s">
        <v>88</v>
      </c>
      <c r="E45" s="19" t="s">
        <v>189</v>
      </c>
      <c r="F45" s="91">
        <v>1</v>
      </c>
      <c r="G45" s="96">
        <v>2</v>
      </c>
      <c r="H45" s="96">
        <v>1</v>
      </c>
      <c r="I45" s="48"/>
    </row>
    <row r="46" spans="1:9" s="1" customFormat="1" ht="20.100000000000001" customHeight="1">
      <c r="A46" s="167"/>
      <c r="B46" s="361" t="s">
        <v>259</v>
      </c>
      <c r="C46" s="362"/>
      <c r="D46" s="16" t="s">
        <v>88</v>
      </c>
      <c r="E46" s="182" t="s">
        <v>127</v>
      </c>
      <c r="F46" s="208">
        <v>257</v>
      </c>
      <c r="G46" s="208">
        <v>243</v>
      </c>
      <c r="H46" s="208">
        <v>222</v>
      </c>
      <c r="I46" s="244" t="s">
        <v>440</v>
      </c>
    </row>
    <row r="47" spans="1:9" s="1" customFormat="1" ht="20.100000000000001" customHeight="1">
      <c r="A47" s="272"/>
      <c r="B47" s="335" t="s">
        <v>260</v>
      </c>
      <c r="C47" s="336"/>
      <c r="D47" s="336"/>
      <c r="E47" s="355"/>
      <c r="F47" s="355"/>
      <c r="G47" s="355"/>
      <c r="H47" s="164"/>
      <c r="I47" s="49"/>
    </row>
    <row r="48" spans="1:9" s="1" customFormat="1" ht="20.100000000000001" customHeight="1">
      <c r="A48" s="273"/>
      <c r="B48" s="364" t="s">
        <v>261</v>
      </c>
      <c r="C48" s="323"/>
      <c r="D48" s="16" t="s">
        <v>88</v>
      </c>
      <c r="E48" s="19" t="s">
        <v>0</v>
      </c>
      <c r="F48" s="183">
        <v>49.76</v>
      </c>
      <c r="G48" s="183">
        <v>51.13</v>
      </c>
      <c r="H48" s="183">
        <v>51.77</v>
      </c>
      <c r="I48" s="189"/>
    </row>
    <row r="49" spans="1:9" s="1" customFormat="1" ht="20.100000000000001" customHeight="1">
      <c r="A49" s="367"/>
      <c r="B49" s="364" t="s">
        <v>262</v>
      </c>
      <c r="C49" s="323"/>
      <c r="D49" s="16" t="s">
        <v>88</v>
      </c>
      <c r="E49" s="19" t="s">
        <v>127</v>
      </c>
      <c r="F49" s="183">
        <v>4</v>
      </c>
      <c r="G49" s="183">
        <v>4</v>
      </c>
      <c r="H49" s="183">
        <v>4</v>
      </c>
      <c r="I49" s="189"/>
    </row>
    <row r="50" spans="1:9" s="1" customFormat="1" ht="20.100000000000001" customHeight="1">
      <c r="A50" s="272"/>
      <c r="B50" s="335" t="s">
        <v>263</v>
      </c>
      <c r="C50" s="336"/>
      <c r="D50" s="336"/>
      <c r="E50" s="355"/>
      <c r="F50" s="355"/>
      <c r="G50" s="355"/>
      <c r="H50" s="164"/>
      <c r="I50" s="49"/>
    </row>
    <row r="51" spans="1:9" s="1" customFormat="1" ht="20.100000000000001" customHeight="1">
      <c r="A51" s="291"/>
      <c r="B51" s="363" t="s">
        <v>264</v>
      </c>
      <c r="C51" s="363"/>
      <c r="D51" s="37" t="s">
        <v>88</v>
      </c>
      <c r="E51" s="182" t="s">
        <v>189</v>
      </c>
      <c r="F51" s="137">
        <v>1</v>
      </c>
      <c r="G51" s="138">
        <v>0</v>
      </c>
      <c r="H51" s="146">
        <v>7</v>
      </c>
      <c r="I51" s="136"/>
    </row>
    <row r="52" spans="1:9" s="1" customFormat="1" ht="20.100000000000001" customHeight="1">
      <c r="A52" s="276"/>
      <c r="B52" s="363" t="s">
        <v>265</v>
      </c>
      <c r="C52" s="363"/>
      <c r="D52" s="37" t="s">
        <v>88</v>
      </c>
      <c r="E52" s="182" t="s">
        <v>189</v>
      </c>
      <c r="F52" s="137">
        <v>0</v>
      </c>
      <c r="G52" s="138">
        <v>1</v>
      </c>
      <c r="H52" s="146">
        <v>1</v>
      </c>
      <c r="I52" s="136"/>
    </row>
    <row r="53" spans="1:9" s="1" customFormat="1" ht="20.100000000000001" customHeight="1">
      <c r="A53" s="272"/>
      <c r="B53" s="317" t="s">
        <v>266</v>
      </c>
      <c r="C53" s="317"/>
      <c r="D53" s="317"/>
      <c r="E53" s="317"/>
      <c r="F53" s="317"/>
      <c r="G53" s="317"/>
      <c r="H53" s="317"/>
      <c r="I53" s="318"/>
    </row>
    <row r="54" spans="1:9" s="1" customFormat="1" ht="20.100000000000001" customHeight="1">
      <c r="A54" s="291"/>
      <c r="B54" s="285" t="s">
        <v>267</v>
      </c>
      <c r="C54" s="292"/>
      <c r="D54" s="16" t="s">
        <v>86</v>
      </c>
      <c r="E54" s="19" t="s">
        <v>184</v>
      </c>
      <c r="F54" s="135">
        <v>945600</v>
      </c>
      <c r="G54" s="135">
        <v>1020000</v>
      </c>
      <c r="H54" s="135">
        <v>1015200</v>
      </c>
      <c r="I54" s="48"/>
    </row>
    <row r="55" spans="1:9" s="1" customFormat="1" ht="20.100000000000001" customHeight="1">
      <c r="A55" s="291"/>
      <c r="B55" s="286"/>
      <c r="C55" s="293"/>
      <c r="D55" s="16" t="s">
        <v>87</v>
      </c>
      <c r="E55" s="19" t="s">
        <v>184</v>
      </c>
      <c r="F55" s="135">
        <v>832800</v>
      </c>
      <c r="G55" s="135">
        <v>861600</v>
      </c>
      <c r="H55" s="135">
        <v>854400</v>
      </c>
      <c r="I55" s="48"/>
    </row>
    <row r="56" spans="1:9" s="1" customFormat="1" ht="20.100000000000001" customHeight="1">
      <c r="A56" s="291"/>
      <c r="B56" s="287"/>
      <c r="C56" s="294"/>
      <c r="D56" s="16" t="s">
        <v>88</v>
      </c>
      <c r="E56" s="19" t="s">
        <v>184</v>
      </c>
      <c r="F56" s="135">
        <f>SUM(F54:F55)</f>
        <v>1778400</v>
      </c>
      <c r="G56" s="135">
        <f>SUM(G54:G55)</f>
        <v>1881600</v>
      </c>
      <c r="H56" s="135">
        <f>SUM(H54:H55)</f>
        <v>1869600</v>
      </c>
      <c r="I56" s="48"/>
    </row>
    <row r="57" spans="1:9" s="1" customFormat="1" ht="20.100000000000001" customHeight="1">
      <c r="A57" s="291"/>
      <c r="B57" s="288" t="s">
        <v>268</v>
      </c>
      <c r="C57" s="288" t="s">
        <v>231</v>
      </c>
      <c r="D57" s="16" t="s">
        <v>86</v>
      </c>
      <c r="E57" s="19" t="s">
        <v>189</v>
      </c>
      <c r="F57" s="97">
        <v>0</v>
      </c>
      <c r="G57" s="97">
        <v>0</v>
      </c>
      <c r="H57" s="97">
        <v>0</v>
      </c>
      <c r="I57" s="48"/>
    </row>
    <row r="58" spans="1:9" s="1" customFormat="1" ht="20.100000000000001" customHeight="1">
      <c r="A58" s="291"/>
      <c r="B58" s="289"/>
      <c r="C58" s="289"/>
      <c r="D58" s="16" t="s">
        <v>87</v>
      </c>
      <c r="E58" s="19" t="s">
        <v>189</v>
      </c>
      <c r="F58" s="58">
        <v>0</v>
      </c>
      <c r="G58" s="58">
        <v>0</v>
      </c>
      <c r="H58" s="58">
        <v>0</v>
      </c>
      <c r="I58" s="48"/>
    </row>
    <row r="59" spans="1:9" s="1" customFormat="1" ht="20.100000000000001" customHeight="1">
      <c r="A59" s="291"/>
      <c r="B59" s="289"/>
      <c r="C59" s="288" t="s">
        <v>232</v>
      </c>
      <c r="D59" s="16" t="s">
        <v>86</v>
      </c>
      <c r="E59" s="19" t="s">
        <v>3</v>
      </c>
      <c r="F59" s="58">
        <v>0</v>
      </c>
      <c r="G59" s="58">
        <v>0</v>
      </c>
      <c r="H59" s="58">
        <v>0</v>
      </c>
      <c r="I59" s="48"/>
    </row>
    <row r="60" spans="1:9" s="1" customFormat="1" ht="20.100000000000001" customHeight="1">
      <c r="A60" s="291"/>
      <c r="B60" s="290"/>
      <c r="C60" s="289"/>
      <c r="D60" s="16" t="s">
        <v>87</v>
      </c>
      <c r="E60" s="182" t="s">
        <v>3</v>
      </c>
      <c r="F60" s="58">
        <v>0</v>
      </c>
      <c r="G60" s="58">
        <v>0</v>
      </c>
      <c r="H60" s="58">
        <v>0</v>
      </c>
      <c r="I60" s="48"/>
    </row>
    <row r="61" spans="1:9" s="1" customFormat="1" ht="20.100000000000001" customHeight="1">
      <c r="A61" s="291"/>
      <c r="B61" s="288" t="s">
        <v>269</v>
      </c>
      <c r="C61" s="288" t="s">
        <v>231</v>
      </c>
      <c r="D61" s="16" t="s">
        <v>86</v>
      </c>
      <c r="E61" s="182" t="s">
        <v>189</v>
      </c>
      <c r="F61" s="96">
        <v>1</v>
      </c>
      <c r="G61" s="96">
        <v>1</v>
      </c>
      <c r="H61" s="96">
        <v>0</v>
      </c>
      <c r="I61" s="243" t="s">
        <v>441</v>
      </c>
    </row>
    <row r="62" spans="1:9" s="1" customFormat="1" ht="20.100000000000001" customHeight="1">
      <c r="A62" s="291"/>
      <c r="B62" s="289"/>
      <c r="C62" s="289"/>
      <c r="D62" s="16" t="s">
        <v>87</v>
      </c>
      <c r="E62" s="182" t="s">
        <v>189</v>
      </c>
      <c r="F62" s="96">
        <v>0</v>
      </c>
      <c r="G62" s="96">
        <v>0</v>
      </c>
      <c r="H62" s="96">
        <v>0</v>
      </c>
      <c r="I62" s="243" t="s">
        <v>441</v>
      </c>
    </row>
    <row r="63" spans="1:9" s="1" customFormat="1" ht="20.100000000000001" customHeight="1">
      <c r="A63" s="291"/>
      <c r="B63" s="289"/>
      <c r="C63" s="288" t="s">
        <v>232</v>
      </c>
      <c r="D63" s="16" t="s">
        <v>86</v>
      </c>
      <c r="E63" s="182" t="s">
        <v>3</v>
      </c>
      <c r="F63" s="96">
        <v>1</v>
      </c>
      <c r="G63" s="96">
        <v>1</v>
      </c>
      <c r="H63" s="96">
        <v>0</v>
      </c>
      <c r="I63" s="243" t="s">
        <v>441</v>
      </c>
    </row>
    <row r="64" spans="1:9" s="1" customFormat="1" ht="20.100000000000001" customHeight="1">
      <c r="A64" s="291"/>
      <c r="B64" s="290"/>
      <c r="C64" s="289"/>
      <c r="D64" s="16" t="s">
        <v>87</v>
      </c>
      <c r="E64" s="182" t="s">
        <v>3</v>
      </c>
      <c r="F64" s="59">
        <v>0</v>
      </c>
      <c r="G64" s="59">
        <v>0</v>
      </c>
      <c r="H64" s="59">
        <v>0</v>
      </c>
      <c r="I64" s="243" t="s">
        <v>441</v>
      </c>
    </row>
    <row r="65" spans="1:9" s="1" customFormat="1" ht="20.100000000000001" customHeight="1">
      <c r="A65" s="291"/>
      <c r="B65" s="285" t="s">
        <v>270</v>
      </c>
      <c r="C65" s="292"/>
      <c r="D65" s="16" t="s">
        <v>86</v>
      </c>
      <c r="E65" s="182" t="s">
        <v>271</v>
      </c>
      <c r="F65" s="159">
        <f>1/F54*1000000</f>
        <v>1.0575296108291032</v>
      </c>
      <c r="G65" s="159">
        <f>1/G54*1000000</f>
        <v>0.98039215686274506</v>
      </c>
      <c r="H65" s="190">
        <v>0</v>
      </c>
      <c r="I65" s="365" t="s">
        <v>272</v>
      </c>
    </row>
    <row r="66" spans="1:9" s="1" customFormat="1" ht="20.100000000000001" customHeight="1">
      <c r="A66" s="276"/>
      <c r="B66" s="287"/>
      <c r="C66" s="294"/>
      <c r="D66" s="16" t="s">
        <v>87</v>
      </c>
      <c r="E66" s="182" t="s">
        <v>271</v>
      </c>
      <c r="F66" s="191">
        <v>0</v>
      </c>
      <c r="G66" s="190">
        <v>0</v>
      </c>
      <c r="H66" s="190">
        <v>0</v>
      </c>
      <c r="I66" s="366"/>
    </row>
    <row r="67" spans="1:9" s="1" customFormat="1" ht="20.100000000000001" customHeight="1">
      <c r="A67" s="272"/>
      <c r="B67" s="161" t="s">
        <v>273</v>
      </c>
      <c r="C67" s="161"/>
      <c r="D67" s="161"/>
      <c r="E67" s="225"/>
      <c r="F67" s="161"/>
      <c r="G67" s="161"/>
      <c r="H67" s="161"/>
      <c r="I67" s="46"/>
    </row>
    <row r="68" spans="1:9" s="1" customFormat="1" ht="20.100000000000001" customHeight="1">
      <c r="A68" s="291"/>
      <c r="B68" s="363" t="s">
        <v>274</v>
      </c>
      <c r="C68" s="363"/>
      <c r="D68" s="16" t="s">
        <v>86</v>
      </c>
      <c r="E68" s="19" t="s">
        <v>184</v>
      </c>
      <c r="F68" s="135">
        <v>727200</v>
      </c>
      <c r="G68" s="135">
        <v>734400</v>
      </c>
      <c r="H68" s="135">
        <v>808800</v>
      </c>
      <c r="I68" s="25"/>
    </row>
    <row r="69" spans="1:9" s="1" customFormat="1" ht="20.100000000000001" customHeight="1">
      <c r="A69" s="291"/>
      <c r="B69" s="363"/>
      <c r="C69" s="363"/>
      <c r="D69" s="37" t="s">
        <v>87</v>
      </c>
      <c r="E69" s="182" t="s">
        <v>184</v>
      </c>
      <c r="F69" s="63">
        <v>175200</v>
      </c>
      <c r="G69" s="63">
        <v>177600</v>
      </c>
      <c r="H69" s="63">
        <v>180000</v>
      </c>
      <c r="I69" s="48"/>
    </row>
    <row r="70" spans="1:9" s="1" customFormat="1" ht="20.100000000000001" customHeight="1">
      <c r="A70" s="291"/>
      <c r="B70" s="363"/>
      <c r="C70" s="363"/>
      <c r="D70" s="27" t="s">
        <v>112</v>
      </c>
      <c r="E70" s="29" t="s">
        <v>184</v>
      </c>
      <c r="F70" s="66">
        <f>SUM(F68:F69)</f>
        <v>902400</v>
      </c>
      <c r="G70" s="66">
        <f>SUM(G68:G69)</f>
        <v>912000</v>
      </c>
      <c r="H70" s="66">
        <f>SUM(H68:H69)</f>
        <v>988800</v>
      </c>
      <c r="I70" s="55"/>
    </row>
    <row r="71" spans="1:9" s="1" customFormat="1" ht="20.100000000000001" customHeight="1">
      <c r="A71" s="291"/>
      <c r="B71" s="363" t="s">
        <v>275</v>
      </c>
      <c r="C71" s="363" t="s">
        <v>231</v>
      </c>
      <c r="D71" s="16" t="s">
        <v>86</v>
      </c>
      <c r="E71" s="19" t="s">
        <v>189</v>
      </c>
      <c r="F71" s="58">
        <v>0</v>
      </c>
      <c r="G71" s="58">
        <v>0</v>
      </c>
      <c r="H71" s="58">
        <v>0</v>
      </c>
      <c r="I71" s="48"/>
    </row>
    <row r="72" spans="1:9" s="1" customFormat="1" ht="20.100000000000001" customHeight="1">
      <c r="A72" s="291"/>
      <c r="B72" s="363"/>
      <c r="C72" s="363"/>
      <c r="D72" s="37" t="s">
        <v>87</v>
      </c>
      <c r="E72" s="182" t="s">
        <v>189</v>
      </c>
      <c r="F72" s="58">
        <v>0</v>
      </c>
      <c r="G72" s="58">
        <v>0</v>
      </c>
      <c r="H72" s="58">
        <v>0</v>
      </c>
      <c r="I72" s="48"/>
    </row>
    <row r="73" spans="1:9" s="1" customFormat="1" ht="20.100000000000001" customHeight="1">
      <c r="A73" s="291"/>
      <c r="B73" s="363"/>
      <c r="C73" s="363" t="s">
        <v>232</v>
      </c>
      <c r="D73" s="16" t="s">
        <v>86</v>
      </c>
      <c r="E73" s="19" t="s">
        <v>3</v>
      </c>
      <c r="F73" s="58">
        <v>0</v>
      </c>
      <c r="G73" s="58">
        <v>0</v>
      </c>
      <c r="H73" s="58">
        <v>0</v>
      </c>
      <c r="I73" s="48"/>
    </row>
    <row r="74" spans="1:9" s="1" customFormat="1" ht="20.100000000000001" customHeight="1">
      <c r="A74" s="291"/>
      <c r="B74" s="363"/>
      <c r="C74" s="363"/>
      <c r="D74" s="37" t="s">
        <v>87</v>
      </c>
      <c r="E74" s="182" t="s">
        <v>3</v>
      </c>
      <c r="F74" s="58">
        <v>0</v>
      </c>
      <c r="G74" s="58">
        <v>0</v>
      </c>
      <c r="H74" s="58">
        <v>0</v>
      </c>
      <c r="I74" s="48"/>
    </row>
    <row r="75" spans="1:9" s="1" customFormat="1" ht="20.100000000000001" customHeight="1">
      <c r="A75" s="291"/>
      <c r="B75" s="363" t="s">
        <v>276</v>
      </c>
      <c r="C75" s="363" t="s">
        <v>231</v>
      </c>
      <c r="D75" s="16" t="s">
        <v>86</v>
      </c>
      <c r="E75" s="19" t="s">
        <v>189</v>
      </c>
      <c r="F75" s="59">
        <v>1</v>
      </c>
      <c r="G75" s="59">
        <v>3</v>
      </c>
      <c r="H75" s="59">
        <v>5</v>
      </c>
      <c r="I75" s="48"/>
    </row>
    <row r="76" spans="1:9" s="1" customFormat="1" ht="20.100000000000001" customHeight="1">
      <c r="A76" s="291"/>
      <c r="B76" s="363"/>
      <c r="C76" s="363"/>
      <c r="D76" s="37" t="s">
        <v>87</v>
      </c>
      <c r="E76" s="182" t="s">
        <v>189</v>
      </c>
      <c r="F76" s="59">
        <v>0</v>
      </c>
      <c r="G76" s="59">
        <v>0</v>
      </c>
      <c r="H76" s="59">
        <v>3</v>
      </c>
      <c r="I76" s="48"/>
    </row>
    <row r="77" spans="1:9" s="1" customFormat="1" ht="20.100000000000001" customHeight="1">
      <c r="A77" s="291"/>
      <c r="B77" s="363"/>
      <c r="C77" s="363" t="s">
        <v>232</v>
      </c>
      <c r="D77" s="16" t="s">
        <v>86</v>
      </c>
      <c r="E77" s="19" t="s">
        <v>3</v>
      </c>
      <c r="F77" s="58">
        <v>1.38</v>
      </c>
      <c r="G77" s="58">
        <v>4.08</v>
      </c>
      <c r="H77" s="58">
        <v>6.18</v>
      </c>
      <c r="I77" s="48"/>
    </row>
    <row r="78" spans="1:9" s="1" customFormat="1" ht="20.100000000000001" customHeight="1">
      <c r="A78" s="291"/>
      <c r="B78" s="363"/>
      <c r="C78" s="363"/>
      <c r="D78" s="37" t="s">
        <v>87</v>
      </c>
      <c r="E78" s="182" t="s">
        <v>3</v>
      </c>
      <c r="F78" s="58">
        <v>0</v>
      </c>
      <c r="G78" s="58">
        <v>0</v>
      </c>
      <c r="H78" s="58">
        <v>16.670000000000002</v>
      </c>
      <c r="I78" s="48"/>
    </row>
    <row r="79" spans="1:9" s="1" customFormat="1" ht="20.100000000000001" customHeight="1">
      <c r="A79" s="291"/>
      <c r="B79" s="363" t="s">
        <v>270</v>
      </c>
      <c r="C79" s="363"/>
      <c r="D79" s="37" t="s">
        <v>86</v>
      </c>
      <c r="E79" s="182" t="s">
        <v>271</v>
      </c>
      <c r="F79" s="159">
        <f>1/F68*1000000</f>
        <v>1.3751375137513753</v>
      </c>
      <c r="G79" s="159">
        <f>3/G68*1000000</f>
        <v>4.0849673202614385</v>
      </c>
      <c r="H79" s="159">
        <f>5/H68*1000000</f>
        <v>6.1819980217606325</v>
      </c>
      <c r="I79" s="365" t="s">
        <v>272</v>
      </c>
    </row>
    <row r="80" spans="1:9" s="1" customFormat="1" ht="20.100000000000001" customHeight="1">
      <c r="A80" s="276"/>
      <c r="B80" s="363"/>
      <c r="C80" s="363"/>
      <c r="D80" s="37" t="s">
        <v>87</v>
      </c>
      <c r="E80" s="182" t="s">
        <v>271</v>
      </c>
      <c r="F80" s="192">
        <v>0</v>
      </c>
      <c r="G80" s="192">
        <v>0</v>
      </c>
      <c r="H80" s="159">
        <f>3/H69*1000000</f>
        <v>16.666666666666668</v>
      </c>
      <c r="I80" s="366"/>
    </row>
    <row r="81" spans="1:9" s="1" customFormat="1" ht="20.100000000000001" customHeight="1">
      <c r="A81" s="272"/>
      <c r="B81" s="317" t="s">
        <v>277</v>
      </c>
      <c r="C81" s="317"/>
      <c r="D81" s="317"/>
      <c r="E81" s="317"/>
      <c r="F81" s="317"/>
      <c r="G81" s="317"/>
      <c r="H81" s="317"/>
      <c r="I81" s="318"/>
    </row>
    <row r="82" spans="1:9" s="1" customFormat="1" ht="20.100000000000001" customHeight="1">
      <c r="A82" s="291"/>
      <c r="B82" s="277" t="s">
        <v>278</v>
      </c>
      <c r="C82" s="278"/>
      <c r="D82" s="37" t="s">
        <v>86</v>
      </c>
      <c r="E82" s="182" t="s">
        <v>127</v>
      </c>
      <c r="F82" s="192">
        <v>0</v>
      </c>
      <c r="G82" s="192">
        <v>0</v>
      </c>
      <c r="H82" s="192">
        <v>0</v>
      </c>
      <c r="I82" s="48"/>
    </row>
    <row r="83" spans="1:9" s="1" customFormat="1" ht="20.100000000000001" customHeight="1">
      <c r="A83" s="291"/>
      <c r="B83" s="368"/>
      <c r="C83" s="369"/>
      <c r="D83" s="37" t="s">
        <v>87</v>
      </c>
      <c r="E83" s="182" t="s">
        <v>127</v>
      </c>
      <c r="F83" s="192">
        <v>0</v>
      </c>
      <c r="G83" s="192">
        <v>0</v>
      </c>
      <c r="H83" s="192">
        <v>0</v>
      </c>
      <c r="I83" s="48"/>
    </row>
    <row r="84" spans="1:9" s="1" customFormat="1" ht="20.100000000000001" customHeight="1">
      <c r="A84" s="291"/>
      <c r="B84" s="370"/>
      <c r="C84" s="371"/>
      <c r="D84" s="27" t="s">
        <v>112</v>
      </c>
      <c r="E84" s="29" t="s">
        <v>127</v>
      </c>
      <c r="F84" s="207">
        <f>SUM(F82:F83)</f>
        <v>0</v>
      </c>
      <c r="G84" s="207">
        <f t="shared" ref="G84" si="0">SUM(G82:G83)</f>
        <v>0</v>
      </c>
      <c r="H84" s="207">
        <v>0</v>
      </c>
      <c r="I84" s="55"/>
    </row>
    <row r="85" spans="1:9" s="1" customFormat="1" ht="20.100000000000001" customHeight="1">
      <c r="A85" s="291"/>
      <c r="B85" s="277" t="s">
        <v>279</v>
      </c>
      <c r="C85" s="278"/>
      <c r="D85" s="37" t="s">
        <v>86</v>
      </c>
      <c r="E85" s="182" t="s">
        <v>189</v>
      </c>
      <c r="F85" s="192">
        <v>0</v>
      </c>
      <c r="G85" s="192">
        <v>0</v>
      </c>
      <c r="H85" s="192">
        <v>0</v>
      </c>
      <c r="I85" s="48"/>
    </row>
    <row r="86" spans="1:9" s="1" customFormat="1" ht="20.100000000000001" customHeight="1">
      <c r="A86" s="291"/>
      <c r="B86" s="368"/>
      <c r="C86" s="369"/>
      <c r="D86" s="37" t="s">
        <v>87</v>
      </c>
      <c r="E86" s="182" t="s">
        <v>189</v>
      </c>
      <c r="F86" s="192">
        <v>0</v>
      </c>
      <c r="G86" s="192">
        <v>0</v>
      </c>
      <c r="H86" s="192">
        <v>0</v>
      </c>
      <c r="I86" s="48"/>
    </row>
    <row r="87" spans="1:9" s="1" customFormat="1" ht="20.100000000000001" customHeight="1">
      <c r="A87" s="276"/>
      <c r="B87" s="370"/>
      <c r="C87" s="371"/>
      <c r="D87" s="27" t="s">
        <v>112</v>
      </c>
      <c r="E87" s="29" t="s">
        <v>189</v>
      </c>
      <c r="F87" s="207">
        <f t="shared" ref="F87:G87" si="1">SUM(F85:F86)</f>
        <v>0</v>
      </c>
      <c r="G87" s="207">
        <f t="shared" si="1"/>
        <v>0</v>
      </c>
      <c r="H87" s="207">
        <v>0</v>
      </c>
      <c r="I87" s="55"/>
    </row>
    <row r="88" spans="1:9" s="1" customFormat="1" ht="20.100000000000001" customHeight="1">
      <c r="A88" s="272"/>
      <c r="B88" s="317" t="s">
        <v>280</v>
      </c>
      <c r="C88" s="317"/>
      <c r="D88" s="317"/>
      <c r="E88" s="317"/>
      <c r="F88" s="317"/>
      <c r="G88" s="317"/>
      <c r="H88" s="317"/>
      <c r="I88" s="318"/>
    </row>
    <row r="89" spans="1:9" s="1" customFormat="1" ht="20.100000000000001" customHeight="1">
      <c r="A89" s="291"/>
      <c r="B89" s="277" t="s">
        <v>278</v>
      </c>
      <c r="C89" s="278"/>
      <c r="D89" s="37" t="s">
        <v>86</v>
      </c>
      <c r="E89" s="182" t="s">
        <v>127</v>
      </c>
      <c r="F89" s="192">
        <v>0</v>
      </c>
      <c r="G89" s="192">
        <v>0</v>
      </c>
      <c r="H89" s="192">
        <v>0</v>
      </c>
      <c r="I89" s="48"/>
    </row>
    <row r="90" spans="1:9" s="1" customFormat="1" ht="20.100000000000001" customHeight="1">
      <c r="A90" s="291"/>
      <c r="B90" s="368"/>
      <c r="C90" s="369"/>
      <c r="D90" s="37" t="s">
        <v>87</v>
      </c>
      <c r="E90" s="182" t="s">
        <v>127</v>
      </c>
      <c r="F90" s="192">
        <v>0</v>
      </c>
      <c r="G90" s="192">
        <v>0</v>
      </c>
      <c r="H90" s="192">
        <v>0</v>
      </c>
      <c r="I90" s="48"/>
    </row>
    <row r="91" spans="1:9" s="1" customFormat="1" ht="20.100000000000001" customHeight="1">
      <c r="A91" s="291"/>
      <c r="B91" s="370"/>
      <c r="C91" s="371"/>
      <c r="D91" s="27" t="s">
        <v>112</v>
      </c>
      <c r="E91" s="29" t="s">
        <v>127</v>
      </c>
      <c r="F91" s="207">
        <f t="shared" ref="F91:G91" si="2">SUM(F89:F90)</f>
        <v>0</v>
      </c>
      <c r="G91" s="207">
        <f t="shared" si="2"/>
        <v>0</v>
      </c>
      <c r="H91" s="207">
        <v>0</v>
      </c>
      <c r="I91" s="55"/>
    </row>
    <row r="92" spans="1:9" s="1" customFormat="1" ht="20.100000000000001" customHeight="1">
      <c r="A92" s="291"/>
      <c r="B92" s="277" t="s">
        <v>279</v>
      </c>
      <c r="C92" s="278"/>
      <c r="D92" s="37" t="s">
        <v>86</v>
      </c>
      <c r="E92" s="182" t="s">
        <v>189</v>
      </c>
      <c r="F92" s="192">
        <v>0</v>
      </c>
      <c r="G92" s="192">
        <v>0</v>
      </c>
      <c r="H92" s="192">
        <v>0</v>
      </c>
      <c r="I92" s="48"/>
    </row>
    <row r="93" spans="1:9" s="1" customFormat="1" ht="20.100000000000001" customHeight="1">
      <c r="A93" s="291"/>
      <c r="B93" s="368"/>
      <c r="C93" s="369"/>
      <c r="D93" s="37" t="s">
        <v>87</v>
      </c>
      <c r="E93" s="182" t="s">
        <v>189</v>
      </c>
      <c r="F93" s="192">
        <v>0</v>
      </c>
      <c r="G93" s="192">
        <v>0</v>
      </c>
      <c r="H93" s="192">
        <v>0</v>
      </c>
      <c r="I93" s="48"/>
    </row>
    <row r="94" spans="1:9" s="1" customFormat="1" ht="20.100000000000001" customHeight="1">
      <c r="A94" s="276"/>
      <c r="B94" s="370"/>
      <c r="C94" s="371"/>
      <c r="D94" s="27" t="s">
        <v>112</v>
      </c>
      <c r="E94" s="29" t="s">
        <v>189</v>
      </c>
      <c r="F94" s="207">
        <f t="shared" ref="F94:G94" si="3">SUM(F92:F93)</f>
        <v>0</v>
      </c>
      <c r="G94" s="207">
        <f t="shared" si="3"/>
        <v>0</v>
      </c>
      <c r="H94" s="207">
        <v>0</v>
      </c>
      <c r="I94" s="55"/>
    </row>
    <row r="95" spans="1:9" s="1" customFormat="1" ht="20.100000000000001" customHeight="1">
      <c r="A95" s="272"/>
      <c r="B95" s="317" t="s">
        <v>281</v>
      </c>
      <c r="C95" s="317"/>
      <c r="D95" s="317"/>
      <c r="E95" s="317"/>
      <c r="F95" s="317"/>
      <c r="G95" s="317"/>
      <c r="H95" s="317"/>
      <c r="I95" s="318"/>
    </row>
    <row r="96" spans="1:9" s="1" customFormat="1" ht="20.100000000000001" customHeight="1">
      <c r="A96" s="291"/>
      <c r="B96" s="277" t="s">
        <v>282</v>
      </c>
      <c r="C96" s="278"/>
      <c r="D96" s="37" t="s">
        <v>86</v>
      </c>
      <c r="E96" s="182" t="s">
        <v>184</v>
      </c>
      <c r="F96" s="18">
        <v>2672</v>
      </c>
      <c r="G96" s="18">
        <v>2372</v>
      </c>
      <c r="H96" s="18">
        <v>2440</v>
      </c>
      <c r="I96" s="48"/>
    </row>
    <row r="97" spans="1:9" s="1" customFormat="1" ht="20.100000000000001" customHeight="1">
      <c r="A97" s="291"/>
      <c r="B97" s="368"/>
      <c r="C97" s="369"/>
      <c r="D97" s="37" t="s">
        <v>87</v>
      </c>
      <c r="E97" s="182" t="s">
        <v>184</v>
      </c>
      <c r="F97" s="18">
        <v>9632</v>
      </c>
      <c r="G97" s="18">
        <v>9360</v>
      </c>
      <c r="H97" s="18">
        <v>9792</v>
      </c>
      <c r="I97" s="48"/>
    </row>
    <row r="98" spans="1:9" s="1" customFormat="1" ht="20.100000000000001" customHeight="1">
      <c r="A98" s="291"/>
      <c r="B98" s="368"/>
      <c r="C98" s="369"/>
      <c r="D98" s="175" t="s">
        <v>112</v>
      </c>
      <c r="E98" s="226" t="s">
        <v>184</v>
      </c>
      <c r="F98" s="176">
        <f t="shared" ref="F98:G98" si="4">SUM(F96:F97)</f>
        <v>12304</v>
      </c>
      <c r="G98" s="176">
        <f t="shared" si="4"/>
        <v>11732</v>
      </c>
      <c r="H98" s="176">
        <v>12232</v>
      </c>
      <c r="I98" s="177"/>
    </row>
    <row r="99" spans="1:9" s="1" customFormat="1" ht="20.100000000000001" customHeight="1">
      <c r="A99" s="272"/>
      <c r="B99" s="317" t="s">
        <v>283</v>
      </c>
      <c r="C99" s="317"/>
      <c r="D99" s="317"/>
      <c r="E99" s="317"/>
      <c r="F99" s="317"/>
      <c r="G99" s="317"/>
      <c r="H99" s="317"/>
      <c r="I99" s="318"/>
    </row>
    <row r="100" spans="1:9" s="1" customFormat="1" ht="20.100000000000001" customHeight="1">
      <c r="A100" s="291"/>
      <c r="B100" s="374" t="s">
        <v>284</v>
      </c>
      <c r="C100" s="374"/>
      <c r="D100" s="168" t="s">
        <v>88</v>
      </c>
      <c r="E100" s="227" t="s">
        <v>285</v>
      </c>
      <c r="F100" s="178">
        <v>1047</v>
      </c>
      <c r="G100" s="178">
        <v>1073</v>
      </c>
      <c r="H100" s="178">
        <v>1036</v>
      </c>
      <c r="I100" s="179"/>
    </row>
    <row r="101" spans="1:9" s="1" customFormat="1" ht="20.100000000000001" customHeight="1">
      <c r="A101" s="291"/>
      <c r="B101" s="331" t="s">
        <v>470</v>
      </c>
      <c r="C101" s="281"/>
      <c r="D101" s="16" t="s">
        <v>88</v>
      </c>
      <c r="E101" s="19" t="s">
        <v>285</v>
      </c>
      <c r="F101" s="58">
        <v>11</v>
      </c>
      <c r="G101" s="58">
        <v>11</v>
      </c>
      <c r="H101" s="58">
        <v>11</v>
      </c>
      <c r="I101" s="48"/>
    </row>
    <row r="102" spans="1:9" s="1" customFormat="1" ht="20.100000000000001" customHeight="1">
      <c r="A102" s="291"/>
      <c r="B102" s="331" t="s">
        <v>286</v>
      </c>
      <c r="C102" s="281"/>
      <c r="D102" s="16" t="s">
        <v>88</v>
      </c>
      <c r="E102" s="19" t="s">
        <v>285</v>
      </c>
      <c r="F102" s="158">
        <v>11</v>
      </c>
      <c r="G102" s="158">
        <v>11</v>
      </c>
      <c r="H102" s="158">
        <v>11</v>
      </c>
      <c r="I102" s="244" t="s">
        <v>442</v>
      </c>
    </row>
    <row r="103" spans="1:9" s="1" customFormat="1" ht="20.100000000000001" customHeight="1">
      <c r="A103" s="291"/>
      <c r="B103" s="361" t="s">
        <v>287</v>
      </c>
      <c r="C103" s="362"/>
      <c r="D103" s="37" t="s">
        <v>88</v>
      </c>
      <c r="E103" s="182" t="s">
        <v>285</v>
      </c>
      <c r="F103" s="377" t="s">
        <v>11</v>
      </c>
      <c r="G103" s="158">
        <v>1</v>
      </c>
      <c r="H103" s="158">
        <v>1</v>
      </c>
      <c r="I103" s="365" t="s">
        <v>142</v>
      </c>
    </row>
    <row r="104" spans="1:9" s="1" customFormat="1" ht="20.100000000000001" customHeight="1">
      <c r="A104" s="291"/>
      <c r="B104" s="361" t="s">
        <v>288</v>
      </c>
      <c r="C104" s="362"/>
      <c r="D104" s="37" t="s">
        <v>88</v>
      </c>
      <c r="E104" s="182" t="s">
        <v>285</v>
      </c>
      <c r="F104" s="378"/>
      <c r="G104" s="158">
        <v>0</v>
      </c>
      <c r="H104" s="158">
        <v>0</v>
      </c>
      <c r="I104" s="380"/>
    </row>
    <row r="105" spans="1:9" s="1" customFormat="1" ht="20.100000000000001" customHeight="1">
      <c r="A105" s="291"/>
      <c r="B105" s="361" t="s">
        <v>289</v>
      </c>
      <c r="C105" s="362"/>
      <c r="D105" s="37" t="s">
        <v>88</v>
      </c>
      <c r="E105" s="182" t="s">
        <v>285</v>
      </c>
      <c r="F105" s="378"/>
      <c r="G105" s="158">
        <v>0</v>
      </c>
      <c r="H105" s="158">
        <v>2</v>
      </c>
      <c r="I105" s="380"/>
    </row>
    <row r="106" spans="1:9" s="1" customFormat="1" ht="20.100000000000001" customHeight="1">
      <c r="A106" s="167"/>
      <c r="B106" s="209" t="s">
        <v>290</v>
      </c>
      <c r="C106" s="209"/>
      <c r="D106" s="37" t="s">
        <v>88</v>
      </c>
      <c r="E106" s="182" t="s">
        <v>127</v>
      </c>
      <c r="F106" s="379"/>
      <c r="G106" s="158">
        <v>3</v>
      </c>
      <c r="H106" s="158">
        <v>3</v>
      </c>
      <c r="I106" s="381"/>
    </row>
    <row r="107" spans="1:9" ht="20.100000000000001" customHeight="1">
      <c r="A107" s="273"/>
      <c r="B107" s="343" t="s">
        <v>291</v>
      </c>
      <c r="C107" s="343"/>
      <c r="D107" s="375"/>
      <c r="E107" s="375"/>
      <c r="F107" s="375"/>
      <c r="G107" s="375"/>
      <c r="H107" s="375"/>
      <c r="I107" s="376"/>
    </row>
    <row r="108" spans="1:9" ht="20.100000000000001" customHeight="1">
      <c r="A108" s="291"/>
      <c r="B108" s="280" t="s">
        <v>292</v>
      </c>
      <c r="C108" s="281"/>
      <c r="D108" s="16" t="s">
        <v>88</v>
      </c>
      <c r="E108" s="19" t="s">
        <v>89</v>
      </c>
      <c r="F108" s="26">
        <v>1529026050400</v>
      </c>
      <c r="G108" s="26">
        <v>1618593369384</v>
      </c>
      <c r="H108" s="26">
        <v>1463312083741</v>
      </c>
      <c r="I108" s="48"/>
    </row>
    <row r="109" spans="1:9" ht="20.100000000000001" customHeight="1">
      <c r="A109" s="291"/>
      <c r="B109" s="303" t="s">
        <v>293</v>
      </c>
      <c r="C109" s="304"/>
      <c r="D109" s="16" t="s">
        <v>88</v>
      </c>
      <c r="E109" s="19" t="s">
        <v>89</v>
      </c>
      <c r="F109" s="26">
        <v>2064653113931</v>
      </c>
      <c r="G109" s="26">
        <v>2425744834264</v>
      </c>
      <c r="H109" s="26">
        <v>2386921749536</v>
      </c>
      <c r="I109" s="48"/>
    </row>
    <row r="110" spans="1:9" ht="20.100000000000001" customHeight="1">
      <c r="A110" s="276"/>
      <c r="B110" s="303" t="s">
        <v>294</v>
      </c>
      <c r="C110" s="304"/>
      <c r="D110" s="16" t="s">
        <v>88</v>
      </c>
      <c r="E110" s="19" t="s">
        <v>0</v>
      </c>
      <c r="F110" s="26">
        <v>74.06</v>
      </c>
      <c r="G110" s="48">
        <v>67</v>
      </c>
      <c r="H110" s="216">
        <v>61.31</v>
      </c>
      <c r="I110" s="48"/>
    </row>
    <row r="111" spans="1:9" ht="20.100000000000001" customHeight="1">
      <c r="A111" s="256"/>
      <c r="B111" s="343" t="s">
        <v>295</v>
      </c>
      <c r="C111" s="343"/>
      <c r="D111" s="343"/>
      <c r="E111" s="343"/>
      <c r="F111" s="343"/>
      <c r="G111" s="343"/>
      <c r="H111" s="343"/>
      <c r="I111" s="335"/>
    </row>
    <row r="112" spans="1:9" ht="20.100000000000001" customHeight="1">
      <c r="A112" s="302"/>
      <c r="B112" s="372" t="s">
        <v>296</v>
      </c>
      <c r="C112" s="372"/>
      <c r="D112" s="99" t="s">
        <v>88</v>
      </c>
      <c r="E112" s="228" t="s">
        <v>3</v>
      </c>
      <c r="F112" s="41">
        <v>100</v>
      </c>
      <c r="G112" s="41">
        <v>100</v>
      </c>
      <c r="H112" s="41">
        <v>100</v>
      </c>
      <c r="I112" s="48"/>
    </row>
    <row r="113" spans="1:9" ht="20.100000000000001" customHeight="1">
      <c r="A113" s="302"/>
      <c r="B113" s="373" t="s">
        <v>297</v>
      </c>
      <c r="C113" s="373"/>
      <c r="D113" s="38" t="s">
        <v>88</v>
      </c>
      <c r="E113" s="229" t="s">
        <v>127</v>
      </c>
      <c r="F113" s="210" t="s">
        <v>11</v>
      </c>
      <c r="G113" s="40">
        <v>25</v>
      </c>
      <c r="H113" s="40">
        <v>30</v>
      </c>
      <c r="I113" s="241" t="s">
        <v>142</v>
      </c>
    </row>
    <row r="114" spans="1:9" ht="20.100000000000001" customHeight="1">
      <c r="A114" s="302"/>
      <c r="B114" s="373" t="s">
        <v>298</v>
      </c>
      <c r="C114" s="373"/>
      <c r="D114" s="99" t="s">
        <v>88</v>
      </c>
      <c r="E114" s="229" t="s">
        <v>299</v>
      </c>
      <c r="F114" s="100">
        <f>190315000/100000000</f>
        <v>1.9031499999999999</v>
      </c>
      <c r="G114" s="100">
        <v>1.6</v>
      </c>
      <c r="H114" s="100">
        <v>2</v>
      </c>
      <c r="I114" s="149"/>
    </row>
    <row r="115" spans="1:9" ht="20.100000000000001" customHeight="1">
      <c r="A115" s="302"/>
      <c r="B115" s="372" t="s">
        <v>300</v>
      </c>
      <c r="C115" s="372"/>
      <c r="D115" s="99" t="s">
        <v>88</v>
      </c>
      <c r="E115" s="228" t="s">
        <v>189</v>
      </c>
      <c r="F115" s="64">
        <v>145</v>
      </c>
      <c r="G115" s="64">
        <v>205</v>
      </c>
      <c r="H115" s="64">
        <v>217</v>
      </c>
      <c r="I115" s="48"/>
    </row>
    <row r="116" spans="1:9" ht="20.100000000000001" customHeight="1">
      <c r="A116" s="257"/>
      <c r="B116" s="372" t="s">
        <v>301</v>
      </c>
      <c r="C116" s="372"/>
      <c r="D116" s="99" t="s">
        <v>88</v>
      </c>
      <c r="E116" s="228" t="s">
        <v>184</v>
      </c>
      <c r="F116" s="41">
        <v>435</v>
      </c>
      <c r="G116" s="64">
        <v>444</v>
      </c>
      <c r="H116" s="64">
        <v>478</v>
      </c>
      <c r="I116" s="48"/>
    </row>
    <row r="117" spans="1:9" ht="20.100000000000001" customHeight="1">
      <c r="A117" s="256"/>
      <c r="B117" s="343" t="s">
        <v>302</v>
      </c>
      <c r="C117" s="343"/>
      <c r="D117" s="343"/>
      <c r="E117" s="343"/>
      <c r="F117" s="343"/>
      <c r="G117" s="343"/>
      <c r="H117" s="343"/>
      <c r="I117" s="335"/>
    </row>
    <row r="118" spans="1:9" ht="20.100000000000001" customHeight="1">
      <c r="A118" s="257"/>
      <c r="B118" s="332" t="s">
        <v>303</v>
      </c>
      <c r="C118" s="333"/>
      <c r="D118" s="38" t="s">
        <v>88</v>
      </c>
      <c r="E118" s="229" t="s">
        <v>3</v>
      </c>
      <c r="F118" s="101">
        <v>7.5</v>
      </c>
      <c r="G118" s="101">
        <v>7.4</v>
      </c>
      <c r="H118" s="101">
        <v>6.4</v>
      </c>
      <c r="I118" s="48"/>
    </row>
    <row r="119" spans="1:9" ht="20.100000000000001" customHeight="1">
      <c r="A119" s="382"/>
      <c r="B119" s="335" t="s">
        <v>304</v>
      </c>
      <c r="C119" s="335"/>
      <c r="D119" s="336"/>
      <c r="E119" s="336"/>
      <c r="F119" s="336"/>
      <c r="G119" s="336"/>
      <c r="H119" s="336"/>
      <c r="I119" s="336"/>
    </row>
    <row r="120" spans="1:9" ht="20.100000000000001" customHeight="1">
      <c r="A120" s="383"/>
      <c r="B120" s="332" t="s">
        <v>305</v>
      </c>
      <c r="C120" s="333"/>
      <c r="D120" s="38" t="s">
        <v>88</v>
      </c>
      <c r="E120" s="229" t="s">
        <v>127</v>
      </c>
      <c r="F120" s="39">
        <v>0</v>
      </c>
      <c r="G120" s="40">
        <v>0</v>
      </c>
      <c r="H120" s="40">
        <v>0</v>
      </c>
      <c r="I120" s="48"/>
    </row>
    <row r="121" spans="1:9" ht="20.100000000000001" customHeight="1">
      <c r="A121" s="383"/>
      <c r="B121" s="332" t="s">
        <v>306</v>
      </c>
      <c r="C121" s="333"/>
      <c r="D121" s="38" t="s">
        <v>88</v>
      </c>
      <c r="E121" s="229" t="s">
        <v>127</v>
      </c>
      <c r="F121" s="39">
        <v>0</v>
      </c>
      <c r="G121" s="40">
        <v>0</v>
      </c>
      <c r="H121" s="40">
        <v>0</v>
      </c>
      <c r="I121" s="48"/>
    </row>
    <row r="122" spans="1:9" ht="20.100000000000001" customHeight="1">
      <c r="A122" s="383"/>
      <c r="B122" s="332" t="s">
        <v>307</v>
      </c>
      <c r="C122" s="333"/>
      <c r="D122" s="38" t="s">
        <v>88</v>
      </c>
      <c r="E122" s="229" t="s">
        <v>127</v>
      </c>
      <c r="F122" s="39">
        <v>0</v>
      </c>
      <c r="G122" s="40">
        <v>0</v>
      </c>
      <c r="H122" s="40">
        <v>0</v>
      </c>
      <c r="I122" s="48"/>
    </row>
    <row r="123" spans="1:9" ht="20.100000000000001" customHeight="1">
      <c r="A123" s="383"/>
      <c r="B123" s="332" t="s">
        <v>308</v>
      </c>
      <c r="C123" s="333"/>
      <c r="D123" s="38" t="s">
        <v>88</v>
      </c>
      <c r="E123" s="229" t="s">
        <v>127</v>
      </c>
      <c r="F123" s="39">
        <v>0</v>
      </c>
      <c r="G123" s="40">
        <v>0</v>
      </c>
      <c r="H123" s="40">
        <v>0</v>
      </c>
      <c r="I123" s="48"/>
    </row>
    <row r="124" spans="1:9" ht="20.100000000000001" customHeight="1">
      <c r="A124" s="384"/>
      <c r="B124" s="332" t="s">
        <v>309</v>
      </c>
      <c r="C124" s="333"/>
      <c r="D124" s="38" t="s">
        <v>88</v>
      </c>
      <c r="E124" s="229" t="s">
        <v>127</v>
      </c>
      <c r="F124" s="39">
        <v>0</v>
      </c>
      <c r="G124" s="40">
        <v>0</v>
      </c>
      <c r="H124" s="40">
        <v>0</v>
      </c>
      <c r="I124" s="48"/>
    </row>
    <row r="125" spans="1:9" ht="20.100000000000001" customHeight="1">
      <c r="A125" s="382"/>
      <c r="B125" s="343" t="s">
        <v>310</v>
      </c>
      <c r="C125" s="343"/>
      <c r="D125" s="343"/>
      <c r="E125" s="343"/>
      <c r="F125" s="343"/>
      <c r="G125" s="343"/>
      <c r="H125" s="343"/>
      <c r="I125" s="335"/>
    </row>
    <row r="126" spans="1:9" ht="20.100000000000001" customHeight="1">
      <c r="A126" s="390"/>
      <c r="B126" s="344" t="s">
        <v>311</v>
      </c>
      <c r="C126" s="345"/>
      <c r="D126" s="38" t="s">
        <v>88</v>
      </c>
      <c r="E126" s="229" t="s">
        <v>127</v>
      </c>
      <c r="F126" s="388" t="s">
        <v>11</v>
      </c>
      <c r="G126" s="40">
        <v>2</v>
      </c>
      <c r="H126" s="40">
        <v>2</v>
      </c>
      <c r="I126" s="349" t="s">
        <v>142</v>
      </c>
    </row>
    <row r="127" spans="1:9" ht="20.100000000000001" customHeight="1">
      <c r="A127" s="390"/>
      <c r="B127" s="344" t="s">
        <v>312</v>
      </c>
      <c r="C127" s="345"/>
      <c r="D127" s="38" t="s">
        <v>88</v>
      </c>
      <c r="E127" s="229" t="s">
        <v>313</v>
      </c>
      <c r="F127" s="389"/>
      <c r="G127" s="40">
        <v>4</v>
      </c>
      <c r="H127" s="40">
        <v>0</v>
      </c>
      <c r="I127" s="351"/>
    </row>
    <row r="128" spans="1:9" ht="20.100000000000001" customHeight="1">
      <c r="A128" s="390"/>
      <c r="B128" s="303" t="s">
        <v>314</v>
      </c>
      <c r="C128" s="304"/>
      <c r="D128" s="38" t="s">
        <v>88</v>
      </c>
      <c r="E128" s="229" t="s">
        <v>127</v>
      </c>
      <c r="F128" s="39">
        <v>0</v>
      </c>
      <c r="G128" s="40">
        <v>0</v>
      </c>
      <c r="H128" s="40">
        <v>0</v>
      </c>
      <c r="I128" s="52"/>
    </row>
    <row r="129" spans="1:9" ht="20.100000000000001" customHeight="1">
      <c r="A129" s="390"/>
      <c r="B129" s="332" t="s">
        <v>315</v>
      </c>
      <c r="C129" s="333"/>
      <c r="D129" s="38" t="s">
        <v>88</v>
      </c>
      <c r="E129" s="229" t="s">
        <v>127</v>
      </c>
      <c r="F129" s="39">
        <v>0</v>
      </c>
      <c r="G129" s="40">
        <v>0</v>
      </c>
      <c r="H129" s="40">
        <v>0</v>
      </c>
      <c r="I129" s="48"/>
    </row>
    <row r="130" spans="1:9" ht="20.100000000000001" customHeight="1">
      <c r="A130" s="390"/>
      <c r="B130" s="332" t="s">
        <v>316</v>
      </c>
      <c r="C130" s="333"/>
      <c r="D130" s="38" t="s">
        <v>88</v>
      </c>
      <c r="E130" s="229" t="s">
        <v>127</v>
      </c>
      <c r="F130" s="39">
        <v>0</v>
      </c>
      <c r="G130" s="40">
        <v>0</v>
      </c>
      <c r="H130" s="40">
        <v>0</v>
      </c>
      <c r="I130" s="48"/>
    </row>
    <row r="131" spans="1:9" ht="20.100000000000001" customHeight="1">
      <c r="A131" s="391"/>
      <c r="B131" s="332" t="s">
        <v>317</v>
      </c>
      <c r="C131" s="333"/>
      <c r="D131" s="38" t="s">
        <v>88</v>
      </c>
      <c r="E131" s="229" t="s">
        <v>127</v>
      </c>
      <c r="F131" s="39">
        <v>0</v>
      </c>
      <c r="G131" s="40">
        <v>0</v>
      </c>
      <c r="H131" s="40">
        <v>0</v>
      </c>
      <c r="I131" s="48"/>
    </row>
    <row r="132" spans="1:9" ht="20.100000000000001" customHeight="1">
      <c r="A132" s="382"/>
      <c r="B132" s="343" t="s">
        <v>318</v>
      </c>
      <c r="C132" s="343"/>
      <c r="D132" s="343"/>
      <c r="E132" s="343"/>
      <c r="F132" s="343"/>
      <c r="G132" s="343"/>
      <c r="H132" s="343"/>
      <c r="I132" s="335"/>
    </row>
    <row r="133" spans="1:9" ht="20.100000000000001" customHeight="1">
      <c r="A133" s="390"/>
      <c r="B133" s="332" t="s">
        <v>319</v>
      </c>
      <c r="C133" s="333"/>
      <c r="D133" s="38" t="s">
        <v>88</v>
      </c>
      <c r="E133" s="229" t="s">
        <v>127</v>
      </c>
      <c r="F133" s="39">
        <v>0</v>
      </c>
      <c r="G133" s="40">
        <v>0</v>
      </c>
      <c r="H133" s="40">
        <v>0</v>
      </c>
      <c r="I133" s="48"/>
    </row>
    <row r="134" spans="1:9" ht="20.100000000000001" customHeight="1">
      <c r="A134" s="390"/>
      <c r="B134" s="332" t="s">
        <v>320</v>
      </c>
      <c r="C134" s="333"/>
      <c r="D134" s="38" t="s">
        <v>88</v>
      </c>
      <c r="E134" s="229" t="s">
        <v>89</v>
      </c>
      <c r="F134" s="39">
        <v>0</v>
      </c>
      <c r="G134" s="40">
        <v>0</v>
      </c>
      <c r="H134" s="40">
        <v>0</v>
      </c>
      <c r="I134" s="48"/>
    </row>
    <row r="135" spans="1:9" ht="20.100000000000001" customHeight="1">
      <c r="A135" s="391"/>
      <c r="B135" s="332" t="s">
        <v>321</v>
      </c>
      <c r="C135" s="333"/>
      <c r="D135" s="38" t="s">
        <v>88</v>
      </c>
      <c r="E135" s="229" t="s">
        <v>127</v>
      </c>
      <c r="F135" s="39">
        <v>0</v>
      </c>
      <c r="G135" s="40">
        <v>0</v>
      </c>
      <c r="H135" s="40">
        <v>0</v>
      </c>
      <c r="I135" s="48"/>
    </row>
    <row r="136" spans="1:9" ht="20.100000000000001" customHeight="1">
      <c r="A136" s="174"/>
      <c r="B136" s="343" t="s">
        <v>322</v>
      </c>
      <c r="C136" s="343"/>
      <c r="D136" s="343"/>
      <c r="E136" s="343"/>
      <c r="F136" s="343"/>
      <c r="G136" s="343"/>
      <c r="H136" s="343"/>
      <c r="I136" s="335"/>
    </row>
    <row r="137" spans="1:9" ht="20.100000000000001" customHeight="1">
      <c r="A137" s="171"/>
      <c r="B137" s="334" t="s">
        <v>323</v>
      </c>
      <c r="C137" s="334"/>
      <c r="D137" s="38" t="s">
        <v>88</v>
      </c>
      <c r="E137" s="229" t="s">
        <v>127</v>
      </c>
      <c r="F137" s="346" t="s">
        <v>11</v>
      </c>
      <c r="G137" s="40">
        <v>40</v>
      </c>
      <c r="H137" s="40">
        <v>31</v>
      </c>
      <c r="I137" s="349" t="s">
        <v>142</v>
      </c>
    </row>
    <row r="138" spans="1:9" ht="20.100000000000001" customHeight="1">
      <c r="A138" s="171"/>
      <c r="B138" s="334" t="s">
        <v>324</v>
      </c>
      <c r="C138" s="334"/>
      <c r="D138" s="38" t="s">
        <v>88</v>
      </c>
      <c r="E138" s="229" t="s">
        <v>127</v>
      </c>
      <c r="F138" s="348"/>
      <c r="G138" s="40">
        <v>50</v>
      </c>
      <c r="H138" s="40">
        <v>43</v>
      </c>
      <c r="I138" s="350"/>
    </row>
    <row r="139" spans="1:9" ht="20.100000000000001" customHeight="1">
      <c r="A139" s="171"/>
      <c r="B139" s="334" t="s">
        <v>325</v>
      </c>
      <c r="C139" s="334"/>
      <c r="D139" s="38" t="s">
        <v>88</v>
      </c>
      <c r="E139" s="229" t="s">
        <v>127</v>
      </c>
      <c r="F139" s="348"/>
      <c r="G139" s="40">
        <v>824</v>
      </c>
      <c r="H139" s="40">
        <v>882</v>
      </c>
      <c r="I139" s="350"/>
    </row>
    <row r="140" spans="1:9" ht="20.100000000000001" customHeight="1">
      <c r="A140" s="171"/>
      <c r="B140" s="344" t="s">
        <v>326</v>
      </c>
      <c r="C140" s="345"/>
      <c r="D140" s="38" t="s">
        <v>88</v>
      </c>
      <c r="E140" s="229" t="s">
        <v>127</v>
      </c>
      <c r="F140" s="347"/>
      <c r="G140" s="40">
        <v>4</v>
      </c>
      <c r="H140" s="40">
        <v>43</v>
      </c>
      <c r="I140" s="351"/>
    </row>
    <row r="141" spans="1:9" ht="20.100000000000001" customHeight="1">
      <c r="A141" s="170"/>
      <c r="B141" s="343" t="s">
        <v>327</v>
      </c>
      <c r="C141" s="343"/>
      <c r="D141" s="343"/>
      <c r="E141" s="343"/>
      <c r="F141" s="343"/>
      <c r="G141" s="343"/>
      <c r="H141" s="343"/>
      <c r="I141" s="335"/>
    </row>
    <row r="142" spans="1:9" ht="20.100000000000001" customHeight="1">
      <c r="A142" s="174"/>
      <c r="B142" s="334" t="s">
        <v>328</v>
      </c>
      <c r="C142" s="334"/>
      <c r="D142" s="38" t="s">
        <v>88</v>
      </c>
      <c r="E142" s="229" t="s">
        <v>127</v>
      </c>
      <c r="F142" s="346" t="s">
        <v>11</v>
      </c>
      <c r="G142" s="40">
        <v>2</v>
      </c>
      <c r="H142" s="40">
        <v>2</v>
      </c>
      <c r="I142" s="349" t="s">
        <v>142</v>
      </c>
    </row>
    <row r="143" spans="1:9" ht="20.100000000000001" customHeight="1">
      <c r="A143" s="174"/>
      <c r="B143" s="334" t="s">
        <v>329</v>
      </c>
      <c r="C143" s="334"/>
      <c r="D143" s="38" t="s">
        <v>88</v>
      </c>
      <c r="E143" s="229" t="s">
        <v>127</v>
      </c>
      <c r="F143" s="347"/>
      <c r="G143" s="40">
        <v>12</v>
      </c>
      <c r="H143" s="40">
        <v>12</v>
      </c>
      <c r="I143" s="351"/>
    </row>
    <row r="144" spans="1:9" ht="20.100000000000001" customHeight="1">
      <c r="A144" s="170"/>
      <c r="B144" s="343" t="s">
        <v>330</v>
      </c>
      <c r="C144" s="343"/>
      <c r="D144" s="343"/>
      <c r="E144" s="343"/>
      <c r="F144" s="343"/>
      <c r="G144" s="343"/>
      <c r="H144" s="343"/>
      <c r="I144" s="335"/>
    </row>
    <row r="145" spans="1:9" ht="20.100000000000001" customHeight="1">
      <c r="A145" s="174"/>
      <c r="B145" s="334" t="s">
        <v>331</v>
      </c>
      <c r="C145" s="334"/>
      <c r="D145" s="38" t="s">
        <v>88</v>
      </c>
      <c r="E145" s="229" t="s">
        <v>127</v>
      </c>
      <c r="F145" s="346" t="s">
        <v>11</v>
      </c>
      <c r="G145" s="40">
        <v>5</v>
      </c>
      <c r="H145" s="40">
        <v>7</v>
      </c>
      <c r="I145" s="349" t="s">
        <v>142</v>
      </c>
    </row>
    <row r="146" spans="1:9" ht="20.100000000000001" customHeight="1">
      <c r="A146" s="174"/>
      <c r="B146" s="334" t="s">
        <v>332</v>
      </c>
      <c r="C146" s="334"/>
      <c r="D146" s="38" t="s">
        <v>88</v>
      </c>
      <c r="E146" s="229" t="s">
        <v>127</v>
      </c>
      <c r="F146" s="347"/>
      <c r="G146" s="40">
        <v>1</v>
      </c>
      <c r="H146" s="40">
        <v>1</v>
      </c>
      <c r="I146" s="351"/>
    </row>
    <row r="147" spans="1:9" ht="20.100000000000001" customHeight="1">
      <c r="A147" s="256"/>
      <c r="B147" s="335" t="s">
        <v>333</v>
      </c>
      <c r="C147" s="335"/>
      <c r="D147" s="336"/>
      <c r="E147" s="336"/>
      <c r="F147" s="336"/>
      <c r="G147" s="336"/>
      <c r="H147" s="336"/>
      <c r="I147" s="336"/>
    </row>
    <row r="148" spans="1:9" ht="20.100000000000001" customHeight="1">
      <c r="A148" s="302"/>
      <c r="B148" s="337" t="s">
        <v>334</v>
      </c>
      <c r="C148" s="163" t="s">
        <v>335</v>
      </c>
      <c r="D148" s="38" t="s">
        <v>88</v>
      </c>
      <c r="E148" s="229" t="s">
        <v>127</v>
      </c>
      <c r="F148" s="64">
        <v>0</v>
      </c>
      <c r="G148" s="64">
        <v>0</v>
      </c>
      <c r="H148" s="64">
        <v>0</v>
      </c>
      <c r="I148" s="340" t="s">
        <v>464</v>
      </c>
    </row>
    <row r="149" spans="1:9" ht="20.100000000000001" customHeight="1">
      <c r="A149" s="302"/>
      <c r="B149" s="338"/>
      <c r="C149" s="163" t="s">
        <v>336</v>
      </c>
      <c r="D149" s="38" t="s">
        <v>88</v>
      </c>
      <c r="E149" s="229" t="s">
        <v>127</v>
      </c>
      <c r="F149" s="64">
        <v>0</v>
      </c>
      <c r="G149" s="64">
        <v>0</v>
      </c>
      <c r="H149" s="64">
        <v>0</v>
      </c>
      <c r="I149" s="341"/>
    </row>
    <row r="150" spans="1:9" ht="20.100000000000001" customHeight="1">
      <c r="A150" s="302"/>
      <c r="B150" s="338"/>
      <c r="C150" s="163" t="s">
        <v>337</v>
      </c>
      <c r="D150" s="38" t="s">
        <v>88</v>
      </c>
      <c r="E150" s="229" t="s">
        <v>127</v>
      </c>
      <c r="F150" s="64">
        <v>0</v>
      </c>
      <c r="G150" s="64">
        <v>0</v>
      </c>
      <c r="H150" s="64">
        <v>0</v>
      </c>
      <c r="I150" s="341"/>
    </row>
    <row r="151" spans="1:9" ht="20.100000000000001" customHeight="1">
      <c r="A151" s="302"/>
      <c r="B151" s="339"/>
      <c r="C151" s="163" t="s">
        <v>338</v>
      </c>
      <c r="D151" s="38" t="s">
        <v>88</v>
      </c>
      <c r="E151" s="229" t="s">
        <v>127</v>
      </c>
      <c r="F151" s="64">
        <v>0</v>
      </c>
      <c r="G151" s="64">
        <v>0</v>
      </c>
      <c r="H151" s="64">
        <v>0</v>
      </c>
      <c r="I151" s="341"/>
    </row>
    <row r="152" spans="1:9" ht="20.100000000000001" customHeight="1">
      <c r="A152" s="302"/>
      <c r="B152" s="337" t="s">
        <v>339</v>
      </c>
      <c r="C152" s="163" t="s">
        <v>335</v>
      </c>
      <c r="D152" s="38" t="s">
        <v>88</v>
      </c>
      <c r="E152" s="229" t="s">
        <v>127</v>
      </c>
      <c r="F152" s="64">
        <v>0</v>
      </c>
      <c r="G152" s="64">
        <v>0</v>
      </c>
      <c r="H152" s="64">
        <v>0</v>
      </c>
      <c r="I152" s="341"/>
    </row>
    <row r="153" spans="1:9" ht="20.100000000000001" customHeight="1">
      <c r="A153" s="302"/>
      <c r="B153" s="338"/>
      <c r="C153" s="163" t="s">
        <v>336</v>
      </c>
      <c r="D153" s="38" t="s">
        <v>88</v>
      </c>
      <c r="E153" s="229" t="s">
        <v>127</v>
      </c>
      <c r="F153" s="64">
        <v>0</v>
      </c>
      <c r="G153" s="64">
        <v>0</v>
      </c>
      <c r="H153" s="64">
        <v>0</v>
      </c>
      <c r="I153" s="341"/>
    </row>
    <row r="154" spans="1:9" ht="20.100000000000001" customHeight="1">
      <c r="A154" s="302"/>
      <c r="B154" s="338"/>
      <c r="C154" s="163" t="s">
        <v>337</v>
      </c>
      <c r="D154" s="38" t="s">
        <v>88</v>
      </c>
      <c r="E154" s="229" t="s">
        <v>127</v>
      </c>
      <c r="F154" s="64">
        <v>1</v>
      </c>
      <c r="G154" s="64">
        <v>1</v>
      </c>
      <c r="H154" s="64">
        <v>0</v>
      </c>
      <c r="I154" s="341"/>
    </row>
    <row r="155" spans="1:9" ht="20.100000000000001" customHeight="1">
      <c r="A155" s="257"/>
      <c r="B155" s="339"/>
      <c r="C155" s="163" t="s">
        <v>338</v>
      </c>
      <c r="D155" s="38" t="s">
        <v>88</v>
      </c>
      <c r="E155" s="229" t="s">
        <v>127</v>
      </c>
      <c r="F155" s="64">
        <v>1</v>
      </c>
      <c r="G155" s="64">
        <v>1</v>
      </c>
      <c r="H155" s="64">
        <v>0</v>
      </c>
      <c r="I155" s="342"/>
    </row>
    <row r="156" spans="1:9" ht="20.100000000000001" customHeight="1">
      <c r="A156" s="169"/>
      <c r="B156" s="343" t="s">
        <v>340</v>
      </c>
      <c r="C156" s="343"/>
      <c r="D156" s="343"/>
      <c r="E156" s="343"/>
      <c r="F156" s="343"/>
      <c r="G156" s="343"/>
      <c r="H156" s="343"/>
      <c r="I156" s="335"/>
    </row>
    <row r="157" spans="1:9" ht="20.100000000000001" customHeight="1">
      <c r="A157" s="193"/>
      <c r="B157" s="332" t="s">
        <v>341</v>
      </c>
      <c r="C157" s="333"/>
      <c r="D157" s="37" t="s">
        <v>88</v>
      </c>
      <c r="E157" s="229" t="s">
        <v>127</v>
      </c>
      <c r="F157" s="385" t="s">
        <v>11</v>
      </c>
      <c r="G157" s="39">
        <v>0</v>
      </c>
      <c r="H157" s="39">
        <v>0</v>
      </c>
      <c r="I157" s="349" t="s">
        <v>142</v>
      </c>
    </row>
    <row r="158" spans="1:9">
      <c r="A158" s="180"/>
      <c r="B158" s="332" t="s">
        <v>342</v>
      </c>
      <c r="C158" s="333"/>
      <c r="D158" s="37" t="s">
        <v>88</v>
      </c>
      <c r="E158" s="229" t="s">
        <v>127</v>
      </c>
      <c r="F158" s="386"/>
      <c r="G158" s="39">
        <v>2</v>
      </c>
      <c r="H158" s="39">
        <v>2</v>
      </c>
      <c r="I158" s="350"/>
    </row>
    <row r="159" spans="1:9">
      <c r="A159" s="181"/>
      <c r="B159" s="332" t="s">
        <v>343</v>
      </c>
      <c r="C159" s="333"/>
      <c r="D159" s="37" t="s">
        <v>88</v>
      </c>
      <c r="E159" s="229" t="s">
        <v>127</v>
      </c>
      <c r="F159" s="387"/>
      <c r="G159" s="39">
        <v>2</v>
      </c>
      <c r="H159" s="39">
        <v>2</v>
      </c>
      <c r="I159" s="351"/>
    </row>
  </sheetData>
  <sheetProtection algorithmName="SHA-512" hashValue="426dopXmWaLI2sZgHNq3jyI2GtmDeTlfErnJzmUM2DIk3FRUn9+l7yEh5aXxtBGtxH0/fsW2AHipj3pa7xu5WA==" saltValue="MUtzOQrbWOkSdV0hHFezmQ==" spinCount="100000" sheet="1" objects="1" scenarios="1"/>
  <mergeCells count="142">
    <mergeCell ref="F157:F159"/>
    <mergeCell ref="I157:I159"/>
    <mergeCell ref="F126:F127"/>
    <mergeCell ref="I126:I127"/>
    <mergeCell ref="A125:A131"/>
    <mergeCell ref="B125:I125"/>
    <mergeCell ref="B128:C128"/>
    <mergeCell ref="B129:C129"/>
    <mergeCell ref="B130:C130"/>
    <mergeCell ref="B131:C131"/>
    <mergeCell ref="B126:C126"/>
    <mergeCell ref="B127:C127"/>
    <mergeCell ref="B156:I156"/>
    <mergeCell ref="B158:C158"/>
    <mergeCell ref="B159:C159"/>
    <mergeCell ref="B138:C138"/>
    <mergeCell ref="B144:I144"/>
    <mergeCell ref="B145:C145"/>
    <mergeCell ref="B146:C146"/>
    <mergeCell ref="B157:C157"/>
    <mergeCell ref="A132:A135"/>
    <mergeCell ref="B132:I132"/>
    <mergeCell ref="B133:C133"/>
    <mergeCell ref="B134:C134"/>
    <mergeCell ref="A117:A118"/>
    <mergeCell ref="B117:I117"/>
    <mergeCell ref="B118:C118"/>
    <mergeCell ref="A119:A124"/>
    <mergeCell ref="B119:I119"/>
    <mergeCell ref="B120:C120"/>
    <mergeCell ref="B121:C121"/>
    <mergeCell ref="B122:C122"/>
    <mergeCell ref="B123:C123"/>
    <mergeCell ref="B124:C124"/>
    <mergeCell ref="A111:A116"/>
    <mergeCell ref="B111:I111"/>
    <mergeCell ref="B112:C112"/>
    <mergeCell ref="B114:C114"/>
    <mergeCell ref="B115:C115"/>
    <mergeCell ref="B116:C116"/>
    <mergeCell ref="B99:I99"/>
    <mergeCell ref="B100:C100"/>
    <mergeCell ref="B101:C101"/>
    <mergeCell ref="B102:C102"/>
    <mergeCell ref="A107:A110"/>
    <mergeCell ref="B107:I107"/>
    <mergeCell ref="B108:C108"/>
    <mergeCell ref="B109:C109"/>
    <mergeCell ref="B110:C110"/>
    <mergeCell ref="B113:C113"/>
    <mergeCell ref="A99:A105"/>
    <mergeCell ref="B103:C103"/>
    <mergeCell ref="B104:C104"/>
    <mergeCell ref="B105:C105"/>
    <mergeCell ref="F103:F106"/>
    <mergeCell ref="I103:I106"/>
    <mergeCell ref="A95:A98"/>
    <mergeCell ref="B95:I95"/>
    <mergeCell ref="B96:C98"/>
    <mergeCell ref="C75:C76"/>
    <mergeCell ref="C77:C78"/>
    <mergeCell ref="B79:C80"/>
    <mergeCell ref="A81:A87"/>
    <mergeCell ref="B81:I81"/>
    <mergeCell ref="B82:C84"/>
    <mergeCell ref="B85:C87"/>
    <mergeCell ref="A67:A80"/>
    <mergeCell ref="B68:C70"/>
    <mergeCell ref="B71:B74"/>
    <mergeCell ref="C71:C72"/>
    <mergeCell ref="C73:C74"/>
    <mergeCell ref="B75:B78"/>
    <mergeCell ref="A88:A94"/>
    <mergeCell ref="B88:I88"/>
    <mergeCell ref="B89:C91"/>
    <mergeCell ref="B92:C94"/>
    <mergeCell ref="I79:I80"/>
    <mergeCell ref="B46:C46"/>
    <mergeCell ref="A50:A52"/>
    <mergeCell ref="B50:G50"/>
    <mergeCell ref="B51:C51"/>
    <mergeCell ref="B52:C52"/>
    <mergeCell ref="A53:A66"/>
    <mergeCell ref="B53:I53"/>
    <mergeCell ref="B54:C56"/>
    <mergeCell ref="B57:B60"/>
    <mergeCell ref="C57:C58"/>
    <mergeCell ref="C59:C60"/>
    <mergeCell ref="B61:B64"/>
    <mergeCell ref="C61:C62"/>
    <mergeCell ref="C63:C64"/>
    <mergeCell ref="B65:C66"/>
    <mergeCell ref="B47:G47"/>
    <mergeCell ref="B48:C48"/>
    <mergeCell ref="I65:I66"/>
    <mergeCell ref="B49:C49"/>
    <mergeCell ref="A47:A49"/>
    <mergeCell ref="A1:I1"/>
    <mergeCell ref="A2:C2"/>
    <mergeCell ref="A3:A18"/>
    <mergeCell ref="B3:I3"/>
    <mergeCell ref="B4:B5"/>
    <mergeCell ref="B6:B8"/>
    <mergeCell ref="B9:B12"/>
    <mergeCell ref="B13:B14"/>
    <mergeCell ref="B15:B16"/>
    <mergeCell ref="B17:B18"/>
    <mergeCell ref="A19:A31"/>
    <mergeCell ref="B19:I19"/>
    <mergeCell ref="B20:B25"/>
    <mergeCell ref="B26:B31"/>
    <mergeCell ref="A32:A33"/>
    <mergeCell ref="B32:I32"/>
    <mergeCell ref="B33:C33"/>
    <mergeCell ref="A43:A45"/>
    <mergeCell ref="B43:I43"/>
    <mergeCell ref="B44:B45"/>
    <mergeCell ref="A34:A37"/>
    <mergeCell ref="B35:B36"/>
    <mergeCell ref="B37:C37"/>
    <mergeCell ref="A38:A42"/>
    <mergeCell ref="B39:B40"/>
    <mergeCell ref="B41:B42"/>
    <mergeCell ref="B135:C135"/>
    <mergeCell ref="B143:C143"/>
    <mergeCell ref="A147:A155"/>
    <mergeCell ref="B147:I147"/>
    <mergeCell ref="B148:B151"/>
    <mergeCell ref="I148:I155"/>
    <mergeCell ref="B152:B155"/>
    <mergeCell ref="B136:I136"/>
    <mergeCell ref="B137:C137"/>
    <mergeCell ref="B139:C139"/>
    <mergeCell ref="B140:C140"/>
    <mergeCell ref="B141:I141"/>
    <mergeCell ref="B142:C142"/>
    <mergeCell ref="F142:F143"/>
    <mergeCell ref="F145:F146"/>
    <mergeCell ref="F137:F140"/>
    <mergeCell ref="I137:I140"/>
    <mergeCell ref="I142:I143"/>
    <mergeCell ref="I145:I146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3051-6563-49ED-B9E4-4F1E946160D7}">
  <sheetPr>
    <tabColor theme="4" tint="0.79998168889431442"/>
  </sheetPr>
  <dimension ref="A1:I80"/>
  <sheetViews>
    <sheetView showGridLines="0" zoomScale="70" zoomScaleNormal="70" workbookViewId="0">
      <pane xSplit="1" ySplit="2" topLeftCell="B3" activePane="bottomRight" state="frozen"/>
      <selection activeCell="B3" sqref="B3:K3"/>
      <selection pane="topRight" activeCell="B3" sqref="B3:K3"/>
      <selection pane="bottomLeft" activeCell="B3" sqref="B3:K3"/>
      <selection pane="bottomRight" sqref="A1:I1"/>
    </sheetView>
  </sheetViews>
  <sheetFormatPr defaultRowHeight="16.5"/>
  <cols>
    <col min="1" max="1" width="2.625" customWidth="1"/>
    <col min="2" max="2" width="64.625" bestFit="1" customWidth="1"/>
    <col min="3" max="3" width="87.625" customWidth="1"/>
    <col min="4" max="5" width="15.625" customWidth="1"/>
    <col min="6" max="8" width="20.625" customWidth="1"/>
    <col min="9" max="9" width="122.125" bestFit="1" customWidth="1"/>
  </cols>
  <sheetData>
    <row r="1" spans="1:9" ht="30" customHeight="1">
      <c r="A1" s="356" t="s">
        <v>344</v>
      </c>
      <c r="B1" s="356"/>
      <c r="C1" s="356"/>
      <c r="D1" s="356"/>
      <c r="E1" s="356"/>
      <c r="F1" s="356"/>
      <c r="G1" s="356"/>
      <c r="H1" s="356"/>
      <c r="I1" s="356"/>
    </row>
    <row r="2" spans="1:9" s="1" customFormat="1" ht="30" customHeight="1">
      <c r="A2" s="397" t="s">
        <v>81</v>
      </c>
      <c r="B2" s="301"/>
      <c r="C2" s="262"/>
      <c r="D2" s="14" t="s">
        <v>82</v>
      </c>
      <c r="E2" s="14" t="s">
        <v>83</v>
      </c>
      <c r="F2" s="231" t="s">
        <v>427</v>
      </c>
      <c r="G2" s="231" t="s">
        <v>428</v>
      </c>
      <c r="H2" s="231" t="s">
        <v>429</v>
      </c>
      <c r="I2" s="36" t="s">
        <v>84</v>
      </c>
    </row>
    <row r="3" spans="1:9" s="1" customFormat="1" ht="20.100000000000001" customHeight="1">
      <c r="A3" s="398"/>
      <c r="B3" s="343" t="s">
        <v>467</v>
      </c>
      <c r="C3" s="343"/>
      <c r="D3" s="317"/>
      <c r="E3" s="317"/>
      <c r="F3" s="317"/>
      <c r="G3" s="317"/>
      <c r="H3" s="317"/>
      <c r="I3" s="318"/>
    </row>
    <row r="4" spans="1:9" ht="20.100000000000001" customHeight="1">
      <c r="A4" s="399"/>
      <c r="B4" s="331" t="s">
        <v>345</v>
      </c>
      <c r="C4" s="281"/>
      <c r="D4" s="16" t="s">
        <v>88</v>
      </c>
      <c r="E4" s="16" t="s">
        <v>189</v>
      </c>
      <c r="F4" s="90">
        <v>7</v>
      </c>
      <c r="G4" s="90">
        <v>7</v>
      </c>
      <c r="H4" s="90">
        <v>7</v>
      </c>
      <c r="I4" s="24"/>
    </row>
    <row r="5" spans="1:9" ht="20.100000000000001" customHeight="1">
      <c r="A5" s="399"/>
      <c r="B5" s="281" t="s">
        <v>346</v>
      </c>
      <c r="C5" s="23" t="s">
        <v>231</v>
      </c>
      <c r="D5" s="16" t="s">
        <v>88</v>
      </c>
      <c r="E5" s="16" t="s">
        <v>189</v>
      </c>
      <c r="F5" s="86">
        <v>4</v>
      </c>
      <c r="G5" s="86">
        <v>4</v>
      </c>
      <c r="H5" s="86">
        <v>4</v>
      </c>
      <c r="I5" s="24"/>
    </row>
    <row r="6" spans="1:9" ht="20.100000000000001" customHeight="1">
      <c r="A6" s="399"/>
      <c r="B6" s="281"/>
      <c r="C6" s="23" t="s">
        <v>232</v>
      </c>
      <c r="D6" s="16" t="s">
        <v>88</v>
      </c>
      <c r="E6" s="16" t="s">
        <v>3</v>
      </c>
      <c r="F6" s="92">
        <v>57.1</v>
      </c>
      <c r="G6" s="92">
        <v>57.1</v>
      </c>
      <c r="H6" s="92">
        <v>57</v>
      </c>
      <c r="I6" s="24"/>
    </row>
    <row r="7" spans="1:9" ht="20.100000000000001" customHeight="1">
      <c r="A7" s="399"/>
      <c r="B7" s="331" t="s">
        <v>468</v>
      </c>
      <c r="C7" s="281"/>
      <c r="D7" s="16" t="s">
        <v>88</v>
      </c>
      <c r="E7" s="16" t="s">
        <v>243</v>
      </c>
      <c r="F7" s="93">
        <v>6.43</v>
      </c>
      <c r="G7" s="93">
        <v>7.43</v>
      </c>
      <c r="H7" s="93">
        <v>8.43</v>
      </c>
      <c r="I7" s="24"/>
    </row>
    <row r="8" spans="1:9" ht="20.100000000000001" customHeight="1">
      <c r="A8" s="399"/>
      <c r="B8" s="292" t="s">
        <v>347</v>
      </c>
      <c r="C8" s="23" t="s">
        <v>231</v>
      </c>
      <c r="D8" s="16" t="s">
        <v>88</v>
      </c>
      <c r="E8" s="16" t="s">
        <v>189</v>
      </c>
      <c r="F8" s="92">
        <v>1</v>
      </c>
      <c r="G8" s="92">
        <v>1</v>
      </c>
      <c r="H8" s="92">
        <v>1</v>
      </c>
      <c r="I8" s="24"/>
    </row>
    <row r="9" spans="1:9" ht="20.100000000000001" customHeight="1">
      <c r="A9" s="399"/>
      <c r="B9" s="294"/>
      <c r="C9" s="23" t="s">
        <v>232</v>
      </c>
      <c r="D9" s="16" t="s">
        <v>88</v>
      </c>
      <c r="E9" s="16" t="s">
        <v>3</v>
      </c>
      <c r="F9" s="92">
        <v>14.3</v>
      </c>
      <c r="G9" s="92">
        <v>14.3</v>
      </c>
      <c r="H9" s="92">
        <v>14.3</v>
      </c>
      <c r="I9" s="24"/>
    </row>
    <row r="10" spans="1:9" ht="20.100000000000001" customHeight="1">
      <c r="A10" s="399"/>
      <c r="B10" s="331" t="s">
        <v>348</v>
      </c>
      <c r="C10" s="281"/>
      <c r="D10" s="16" t="s">
        <v>88</v>
      </c>
      <c r="E10" s="16" t="s">
        <v>189</v>
      </c>
      <c r="F10" s="58">
        <v>1</v>
      </c>
      <c r="G10" s="58">
        <v>1</v>
      </c>
      <c r="H10" s="158">
        <v>1</v>
      </c>
      <c r="I10" s="173"/>
    </row>
    <row r="11" spans="1:9" ht="20.100000000000001" customHeight="1">
      <c r="A11" s="399"/>
      <c r="B11" s="361" t="s">
        <v>349</v>
      </c>
      <c r="C11" s="362"/>
      <c r="D11" s="37" t="s">
        <v>88</v>
      </c>
      <c r="E11" s="37" t="s">
        <v>189</v>
      </c>
      <c r="F11" s="158">
        <v>3</v>
      </c>
      <c r="G11" s="158">
        <v>3</v>
      </c>
      <c r="H11" s="158">
        <v>3</v>
      </c>
      <c r="I11" s="244" t="s">
        <v>443</v>
      </c>
    </row>
    <row r="12" spans="1:9" ht="20.100000000000001" customHeight="1">
      <c r="A12" s="399"/>
      <c r="B12" s="361" t="s">
        <v>350</v>
      </c>
      <c r="C12" s="362"/>
      <c r="D12" s="37" t="s">
        <v>88</v>
      </c>
      <c r="E12" s="37" t="s">
        <v>189</v>
      </c>
      <c r="F12" s="158">
        <v>2</v>
      </c>
      <c r="G12" s="158">
        <v>2</v>
      </c>
      <c r="H12" s="158">
        <v>2</v>
      </c>
      <c r="I12" s="233" t="s">
        <v>444</v>
      </c>
    </row>
    <row r="13" spans="1:9" ht="20.100000000000001" customHeight="1">
      <c r="A13" s="172"/>
      <c r="B13" s="361" t="s">
        <v>351</v>
      </c>
      <c r="C13" s="362"/>
      <c r="D13" s="37" t="s">
        <v>88</v>
      </c>
      <c r="E13" s="37" t="s">
        <v>189</v>
      </c>
      <c r="F13" s="158">
        <v>3</v>
      </c>
      <c r="G13" s="158">
        <v>3</v>
      </c>
      <c r="H13" s="158">
        <v>3</v>
      </c>
      <c r="I13" s="233" t="s">
        <v>352</v>
      </c>
    </row>
    <row r="14" spans="1:9" s="1" customFormat="1" ht="20.100000000000001" customHeight="1">
      <c r="A14" s="400"/>
      <c r="B14" s="343" t="s">
        <v>353</v>
      </c>
      <c r="C14" s="343"/>
      <c r="D14" s="402"/>
      <c r="E14" s="402"/>
      <c r="F14" s="402"/>
      <c r="G14" s="402"/>
      <c r="H14" s="402"/>
      <c r="I14" s="403"/>
    </row>
    <row r="15" spans="1:9" ht="20.100000000000001" customHeight="1">
      <c r="A15" s="399"/>
      <c r="B15" s="288" t="s">
        <v>214</v>
      </c>
      <c r="C15" s="23" t="s">
        <v>354</v>
      </c>
      <c r="D15" s="16" t="s">
        <v>88</v>
      </c>
      <c r="E15" s="16" t="s">
        <v>189</v>
      </c>
      <c r="F15" s="18">
        <v>6</v>
      </c>
      <c r="G15" s="18">
        <v>6</v>
      </c>
      <c r="H15" s="18">
        <v>6</v>
      </c>
      <c r="I15" s="24"/>
    </row>
    <row r="16" spans="1:9" ht="20.100000000000001" customHeight="1">
      <c r="A16" s="399"/>
      <c r="B16" s="290"/>
      <c r="C16" s="23" t="s">
        <v>355</v>
      </c>
      <c r="D16" s="16" t="s">
        <v>88</v>
      </c>
      <c r="E16" s="16" t="s">
        <v>189</v>
      </c>
      <c r="F16" s="18">
        <v>1</v>
      </c>
      <c r="G16" s="18">
        <v>1</v>
      </c>
      <c r="H16" s="18">
        <v>1</v>
      </c>
      <c r="I16" s="24"/>
    </row>
    <row r="17" spans="1:9" ht="20.100000000000001" customHeight="1">
      <c r="A17" s="399"/>
      <c r="B17" s="288" t="s">
        <v>217</v>
      </c>
      <c r="C17" s="23" t="s">
        <v>356</v>
      </c>
      <c r="D17" s="16" t="s">
        <v>88</v>
      </c>
      <c r="E17" s="16" t="s">
        <v>189</v>
      </c>
      <c r="F17" s="60">
        <v>0</v>
      </c>
      <c r="G17" s="60">
        <v>0</v>
      </c>
      <c r="H17" s="60">
        <v>0</v>
      </c>
      <c r="I17" s="24"/>
    </row>
    <row r="18" spans="1:9" ht="20.100000000000001" customHeight="1">
      <c r="A18" s="399"/>
      <c r="B18" s="289"/>
      <c r="C18" s="23" t="s">
        <v>357</v>
      </c>
      <c r="D18" s="16" t="s">
        <v>88</v>
      </c>
      <c r="E18" s="16" t="s">
        <v>189</v>
      </c>
      <c r="F18" s="60">
        <v>0</v>
      </c>
      <c r="G18" s="60">
        <v>0</v>
      </c>
      <c r="H18" s="60">
        <v>0</v>
      </c>
      <c r="I18" s="24"/>
    </row>
    <row r="19" spans="1:9" ht="20.100000000000001" customHeight="1">
      <c r="A19" s="401"/>
      <c r="B19" s="290"/>
      <c r="C19" s="23" t="s">
        <v>358</v>
      </c>
      <c r="D19" s="16" t="s">
        <v>88</v>
      </c>
      <c r="E19" s="16" t="s">
        <v>189</v>
      </c>
      <c r="F19" s="60">
        <v>7</v>
      </c>
      <c r="G19" s="60">
        <v>7</v>
      </c>
      <c r="H19" s="60">
        <v>7</v>
      </c>
      <c r="I19" s="24"/>
    </row>
    <row r="20" spans="1:9" ht="20.100000000000001" customHeight="1">
      <c r="A20" s="272"/>
      <c r="B20" s="343" t="s">
        <v>359</v>
      </c>
      <c r="C20" s="343"/>
      <c r="D20" s="343"/>
      <c r="E20" s="343"/>
      <c r="F20" s="343"/>
      <c r="G20" s="343"/>
      <c r="H20" s="343"/>
      <c r="I20" s="335"/>
    </row>
    <row r="21" spans="1:9" ht="20.100000000000001" customHeight="1">
      <c r="A21" s="291"/>
      <c r="B21" s="280" t="s">
        <v>360</v>
      </c>
      <c r="C21" s="281"/>
      <c r="D21" s="16" t="s">
        <v>88</v>
      </c>
      <c r="E21" s="16" t="s">
        <v>361</v>
      </c>
      <c r="F21" s="86">
        <v>6</v>
      </c>
      <c r="G21" s="86">
        <v>7</v>
      </c>
      <c r="H21" s="86">
        <v>7</v>
      </c>
      <c r="I21" s="24"/>
    </row>
    <row r="22" spans="1:9" ht="20.100000000000001" customHeight="1">
      <c r="A22" s="291"/>
      <c r="B22" s="280" t="s">
        <v>362</v>
      </c>
      <c r="C22" s="281"/>
      <c r="D22" s="16" t="s">
        <v>88</v>
      </c>
      <c r="E22" s="16" t="s">
        <v>361</v>
      </c>
      <c r="F22" s="86">
        <v>5</v>
      </c>
      <c r="G22" s="86">
        <v>5</v>
      </c>
      <c r="H22" s="86">
        <v>5</v>
      </c>
      <c r="I22" s="24"/>
    </row>
    <row r="23" spans="1:9" ht="20.100000000000001" customHeight="1">
      <c r="A23" s="291"/>
      <c r="B23" s="280" t="s">
        <v>363</v>
      </c>
      <c r="C23" s="281"/>
      <c r="D23" s="16" t="s">
        <v>88</v>
      </c>
      <c r="E23" s="16" t="s">
        <v>184</v>
      </c>
      <c r="F23" s="86">
        <v>1</v>
      </c>
      <c r="G23" s="86">
        <v>1</v>
      </c>
      <c r="H23" s="86">
        <v>1</v>
      </c>
      <c r="I23" s="24"/>
    </row>
    <row r="24" spans="1:9" ht="20.100000000000001" customHeight="1">
      <c r="A24" s="291"/>
      <c r="B24" s="404" t="s">
        <v>364</v>
      </c>
      <c r="C24" s="362"/>
      <c r="D24" s="37" t="s">
        <v>88</v>
      </c>
      <c r="E24" s="37" t="s">
        <v>365</v>
      </c>
      <c r="F24" s="190">
        <v>2</v>
      </c>
      <c r="G24" s="190">
        <v>2</v>
      </c>
      <c r="H24" s="190">
        <v>2</v>
      </c>
      <c r="I24" s="233" t="s">
        <v>445</v>
      </c>
    </row>
    <row r="25" spans="1:9" ht="20.100000000000001" customHeight="1">
      <c r="A25" s="291"/>
      <c r="B25" s="404" t="s">
        <v>366</v>
      </c>
      <c r="C25" s="362"/>
      <c r="D25" s="37" t="s">
        <v>88</v>
      </c>
      <c r="E25" s="37" t="s">
        <v>365</v>
      </c>
      <c r="F25" s="190">
        <v>1</v>
      </c>
      <c r="G25" s="190">
        <v>1</v>
      </c>
      <c r="H25" s="190">
        <v>1</v>
      </c>
      <c r="I25" s="185"/>
    </row>
    <row r="26" spans="1:9" ht="20.100000000000001" customHeight="1">
      <c r="A26" s="291"/>
      <c r="B26" s="280" t="s">
        <v>367</v>
      </c>
      <c r="C26" s="281"/>
      <c r="D26" s="16" t="s">
        <v>88</v>
      </c>
      <c r="E26" s="16" t="s">
        <v>0</v>
      </c>
      <c r="F26" s="86">
        <v>0</v>
      </c>
      <c r="G26" s="86">
        <v>0</v>
      </c>
      <c r="H26" s="86">
        <v>0</v>
      </c>
      <c r="I26" s="24"/>
    </row>
    <row r="27" spans="1:9" ht="20.100000000000001" customHeight="1">
      <c r="A27" s="291"/>
      <c r="B27" s="280" t="s">
        <v>368</v>
      </c>
      <c r="C27" s="281"/>
      <c r="D27" s="16" t="s">
        <v>88</v>
      </c>
      <c r="E27" s="16" t="s">
        <v>189</v>
      </c>
      <c r="F27" s="86">
        <v>1</v>
      </c>
      <c r="G27" s="86">
        <v>1</v>
      </c>
      <c r="H27" s="86">
        <v>0</v>
      </c>
      <c r="I27" s="24"/>
    </row>
    <row r="28" spans="1:9" ht="20.100000000000001" customHeight="1">
      <c r="A28" s="276"/>
      <c r="B28" s="280" t="s">
        <v>369</v>
      </c>
      <c r="C28" s="281"/>
      <c r="D28" s="16" t="s">
        <v>88</v>
      </c>
      <c r="E28" s="16" t="s">
        <v>127</v>
      </c>
      <c r="F28" s="86">
        <v>0</v>
      </c>
      <c r="G28" s="86">
        <v>0</v>
      </c>
      <c r="H28" s="86">
        <v>0</v>
      </c>
      <c r="I28" s="24"/>
    </row>
    <row r="29" spans="1:9" s="1" customFormat="1" ht="20.100000000000001" customHeight="1">
      <c r="A29" s="400"/>
      <c r="B29" s="343" t="s">
        <v>370</v>
      </c>
      <c r="C29" s="343"/>
      <c r="D29" s="317"/>
      <c r="E29" s="317"/>
      <c r="F29" s="317"/>
      <c r="G29" s="317"/>
      <c r="H29" s="317"/>
      <c r="I29" s="318"/>
    </row>
    <row r="30" spans="1:9" ht="20.100000000000001" customHeight="1">
      <c r="A30" s="401"/>
      <c r="B30" s="280" t="s">
        <v>371</v>
      </c>
      <c r="C30" s="281"/>
      <c r="D30" s="16" t="s">
        <v>88</v>
      </c>
      <c r="E30" s="16" t="s">
        <v>361</v>
      </c>
      <c r="F30" s="43">
        <v>6</v>
      </c>
      <c r="G30" s="43">
        <v>7</v>
      </c>
      <c r="H30" s="43">
        <v>7</v>
      </c>
      <c r="I30" s="24"/>
    </row>
    <row r="31" spans="1:9" s="1" customFormat="1" ht="20.100000000000001" customHeight="1">
      <c r="A31" s="400"/>
      <c r="B31" s="343" t="s">
        <v>372</v>
      </c>
      <c r="C31" s="343"/>
      <c r="D31" s="317"/>
      <c r="E31" s="317"/>
      <c r="F31" s="317"/>
      <c r="G31" s="317"/>
      <c r="H31" s="317"/>
      <c r="I31" s="318"/>
    </row>
    <row r="32" spans="1:9" ht="20.100000000000001" customHeight="1">
      <c r="A32" s="399"/>
      <c r="B32" s="280" t="s">
        <v>373</v>
      </c>
      <c r="C32" s="281"/>
      <c r="D32" s="16" t="s">
        <v>88</v>
      </c>
      <c r="E32" s="16" t="s">
        <v>0</v>
      </c>
      <c r="F32" s="61">
        <v>39.21</v>
      </c>
      <c r="G32" s="61">
        <v>39.11</v>
      </c>
      <c r="H32" s="61">
        <v>39.07</v>
      </c>
      <c r="I32" s="24"/>
    </row>
    <row r="33" spans="1:9" ht="20.100000000000001" customHeight="1">
      <c r="A33" s="399"/>
      <c r="B33" s="280" t="s">
        <v>374</v>
      </c>
      <c r="C33" s="281"/>
      <c r="D33" s="16" t="s">
        <v>88</v>
      </c>
      <c r="E33" s="16" t="s">
        <v>0</v>
      </c>
      <c r="F33" s="155">
        <v>0.01</v>
      </c>
      <c r="G33" s="155">
        <v>0.01</v>
      </c>
      <c r="H33" s="155">
        <v>0.01</v>
      </c>
      <c r="I33" s="42"/>
    </row>
    <row r="34" spans="1:9" ht="20.100000000000001" customHeight="1">
      <c r="A34" s="399"/>
      <c r="B34" s="279" t="s">
        <v>375</v>
      </c>
      <c r="C34" s="279"/>
      <c r="D34" s="16" t="s">
        <v>88</v>
      </c>
      <c r="E34" s="16" t="s">
        <v>3</v>
      </c>
      <c r="F34" s="62">
        <v>11.66</v>
      </c>
      <c r="G34" s="62">
        <v>7.94</v>
      </c>
      <c r="H34" s="62">
        <v>10.54</v>
      </c>
      <c r="I34" s="244" t="s">
        <v>446</v>
      </c>
    </row>
    <row r="35" spans="1:9" ht="20.100000000000001" customHeight="1">
      <c r="A35" s="399"/>
      <c r="B35" s="280" t="s">
        <v>376</v>
      </c>
      <c r="C35" s="281"/>
      <c r="D35" s="16" t="s">
        <v>88</v>
      </c>
      <c r="E35" s="16" t="s">
        <v>0</v>
      </c>
      <c r="F35" s="155">
        <v>2.56</v>
      </c>
      <c r="G35" s="155">
        <v>2.56</v>
      </c>
      <c r="H35" s="155">
        <v>2.56</v>
      </c>
      <c r="I35" s="24"/>
    </row>
    <row r="36" spans="1:9" ht="20.100000000000001" customHeight="1">
      <c r="A36" s="399"/>
      <c r="B36" s="279" t="s">
        <v>466</v>
      </c>
      <c r="C36" s="23" t="s">
        <v>377</v>
      </c>
      <c r="D36" s="16" t="s">
        <v>88</v>
      </c>
      <c r="E36" s="16" t="s">
        <v>3</v>
      </c>
      <c r="F36" s="58">
        <v>100</v>
      </c>
      <c r="G36" s="58">
        <v>100</v>
      </c>
      <c r="H36" s="58">
        <v>100</v>
      </c>
      <c r="I36" s="392" t="s">
        <v>447</v>
      </c>
    </row>
    <row r="37" spans="1:9" ht="20.100000000000001" customHeight="1">
      <c r="A37" s="399"/>
      <c r="B37" s="279"/>
      <c r="C37" s="23" t="s">
        <v>378</v>
      </c>
      <c r="D37" s="16" t="s">
        <v>88</v>
      </c>
      <c r="E37" s="16" t="s">
        <v>3</v>
      </c>
      <c r="F37" s="58">
        <v>43.59</v>
      </c>
      <c r="G37" s="58">
        <v>43.59</v>
      </c>
      <c r="H37" s="58">
        <v>43.59</v>
      </c>
      <c r="I37" s="393"/>
    </row>
    <row r="38" spans="1:9" ht="20.100000000000001" customHeight="1">
      <c r="A38" s="399"/>
      <c r="B38" s="279"/>
      <c r="C38" s="23" t="s">
        <v>379</v>
      </c>
      <c r="D38" s="16" t="s">
        <v>88</v>
      </c>
      <c r="E38" s="16" t="s">
        <v>3</v>
      </c>
      <c r="F38" s="58">
        <v>49.24</v>
      </c>
      <c r="G38" s="58">
        <v>49.24</v>
      </c>
      <c r="H38" s="58">
        <v>50.13</v>
      </c>
      <c r="I38" s="393"/>
    </row>
    <row r="39" spans="1:9" ht="20.100000000000001" customHeight="1">
      <c r="A39" s="399"/>
      <c r="B39" s="279"/>
      <c r="C39" s="23" t="s">
        <v>13</v>
      </c>
      <c r="D39" s="16" t="s">
        <v>88</v>
      </c>
      <c r="E39" s="16" t="s">
        <v>3</v>
      </c>
      <c r="F39" s="58">
        <v>50</v>
      </c>
      <c r="G39" s="58">
        <v>50</v>
      </c>
      <c r="H39" s="58">
        <v>50</v>
      </c>
      <c r="I39" s="394"/>
    </row>
    <row r="40" spans="1:9" ht="20.100000000000001" customHeight="1">
      <c r="A40" s="399"/>
      <c r="B40" s="279" t="s">
        <v>380</v>
      </c>
      <c r="C40" s="23" t="s">
        <v>381</v>
      </c>
      <c r="D40" s="16" t="s">
        <v>88</v>
      </c>
      <c r="E40" s="16" t="s">
        <v>89</v>
      </c>
      <c r="F40" s="58">
        <v>0</v>
      </c>
      <c r="G40" s="58">
        <v>0</v>
      </c>
      <c r="H40" s="58">
        <v>0</v>
      </c>
      <c r="I40" s="269" t="s">
        <v>382</v>
      </c>
    </row>
    <row r="41" spans="1:9" ht="20.100000000000001" customHeight="1">
      <c r="A41" s="399"/>
      <c r="B41" s="279"/>
      <c r="C41" s="23" t="s">
        <v>383</v>
      </c>
      <c r="D41" s="16" t="s">
        <v>88</v>
      </c>
      <c r="E41" s="16" t="s">
        <v>457</v>
      </c>
      <c r="F41" s="63">
        <v>323900</v>
      </c>
      <c r="G41" s="63">
        <v>323900</v>
      </c>
      <c r="H41" s="63">
        <v>323900</v>
      </c>
      <c r="I41" s="395"/>
    </row>
    <row r="42" spans="1:9" ht="20.100000000000001" customHeight="1">
      <c r="A42" s="401"/>
      <c r="B42" s="279"/>
      <c r="C42" s="23" t="s">
        <v>384</v>
      </c>
      <c r="D42" s="16" t="s">
        <v>88</v>
      </c>
      <c r="E42" s="16" t="s">
        <v>3</v>
      </c>
      <c r="F42" s="62">
        <v>4.9830699999999997</v>
      </c>
      <c r="G42" s="62">
        <v>4.9830699999999997</v>
      </c>
      <c r="H42" s="62">
        <v>4.9800000000000004</v>
      </c>
      <c r="I42" s="396"/>
    </row>
    <row r="43" spans="1:9" ht="20.100000000000001" customHeight="1">
      <c r="A43" s="256"/>
      <c r="B43" s="94" t="s">
        <v>385</v>
      </c>
      <c r="C43" s="94"/>
      <c r="D43" s="94"/>
      <c r="E43" s="94"/>
      <c r="F43" s="94"/>
      <c r="G43" s="94"/>
      <c r="H43" s="94"/>
      <c r="I43" s="95"/>
    </row>
    <row r="44" spans="1:9" ht="20.100000000000001" customHeight="1">
      <c r="A44" s="302"/>
      <c r="B44" s="303" t="s">
        <v>386</v>
      </c>
      <c r="C44" s="304"/>
      <c r="D44" s="16" t="s">
        <v>88</v>
      </c>
      <c r="E44" s="19" t="s">
        <v>387</v>
      </c>
      <c r="F44" s="87">
        <v>14</v>
      </c>
      <c r="G44" s="87">
        <v>14</v>
      </c>
      <c r="H44" s="87">
        <v>14</v>
      </c>
      <c r="I44" s="24"/>
    </row>
    <row r="45" spans="1:9" ht="20.100000000000001" customHeight="1">
      <c r="A45" s="302"/>
      <c r="B45" s="280" t="s">
        <v>388</v>
      </c>
      <c r="C45" s="281"/>
      <c r="D45" s="16" t="s">
        <v>88</v>
      </c>
      <c r="E45" s="16" t="s">
        <v>127</v>
      </c>
      <c r="F45" s="86">
        <v>42</v>
      </c>
      <c r="G45" s="59">
        <v>35</v>
      </c>
      <c r="H45" s="190">
        <v>21</v>
      </c>
      <c r="I45" s="185"/>
    </row>
    <row r="46" spans="1:9" ht="20.100000000000001" customHeight="1">
      <c r="A46" s="302"/>
      <c r="B46" s="280" t="s">
        <v>389</v>
      </c>
      <c r="C46" s="281"/>
      <c r="D46" s="16" t="s">
        <v>88</v>
      </c>
      <c r="E46" s="16" t="s">
        <v>127</v>
      </c>
      <c r="F46" s="86">
        <v>0</v>
      </c>
      <c r="G46" s="59">
        <v>0</v>
      </c>
      <c r="H46" s="59">
        <v>1</v>
      </c>
      <c r="I46" s="24"/>
    </row>
    <row r="47" spans="1:9" ht="20.100000000000001" customHeight="1">
      <c r="A47" s="302"/>
      <c r="B47" s="280" t="s">
        <v>390</v>
      </c>
      <c r="C47" s="281"/>
      <c r="D47" s="16" t="s">
        <v>88</v>
      </c>
      <c r="E47" s="16" t="s">
        <v>127</v>
      </c>
      <c r="F47" s="86">
        <v>0</v>
      </c>
      <c r="G47" s="59">
        <v>0</v>
      </c>
      <c r="H47" s="59">
        <v>0</v>
      </c>
      <c r="I47" s="24"/>
    </row>
    <row r="48" spans="1:9" ht="20.100000000000001" customHeight="1">
      <c r="A48" s="302"/>
      <c r="B48" s="280" t="s">
        <v>391</v>
      </c>
      <c r="C48" s="281"/>
      <c r="D48" s="16" t="s">
        <v>88</v>
      </c>
      <c r="E48" s="16" t="s">
        <v>127</v>
      </c>
      <c r="F48" s="88">
        <v>0</v>
      </c>
      <c r="G48" s="88">
        <v>0</v>
      </c>
      <c r="H48" s="88">
        <v>0</v>
      </c>
      <c r="I48" s="245" t="s">
        <v>392</v>
      </c>
    </row>
    <row r="49" spans="1:9" ht="20.100000000000001" customHeight="1">
      <c r="A49" s="302"/>
      <c r="B49" s="280" t="s">
        <v>393</v>
      </c>
      <c r="C49" s="281"/>
      <c r="D49" s="16" t="s">
        <v>88</v>
      </c>
      <c r="E49" s="16" t="s">
        <v>243</v>
      </c>
      <c r="F49" s="65">
        <v>1</v>
      </c>
      <c r="G49" s="65">
        <v>1</v>
      </c>
      <c r="H49" s="65">
        <v>1</v>
      </c>
      <c r="I49" s="24"/>
    </row>
    <row r="50" spans="1:9" ht="20.100000000000001" customHeight="1">
      <c r="A50" s="302"/>
      <c r="B50" s="280" t="s">
        <v>394</v>
      </c>
      <c r="C50" s="281"/>
      <c r="D50" s="16" t="s">
        <v>88</v>
      </c>
      <c r="E50" s="16" t="s">
        <v>243</v>
      </c>
      <c r="F50" s="86">
        <v>1</v>
      </c>
      <c r="G50" s="59">
        <v>1</v>
      </c>
      <c r="H50" s="59">
        <v>1</v>
      </c>
      <c r="I50" s="24"/>
    </row>
    <row r="51" spans="1:9" ht="20.100000000000001" customHeight="1">
      <c r="A51" s="325"/>
      <c r="B51" s="94" t="s">
        <v>395</v>
      </c>
      <c r="C51" s="94"/>
      <c r="D51" s="94"/>
      <c r="E51" s="94"/>
      <c r="F51" s="94"/>
      <c r="G51" s="94"/>
      <c r="H51" s="94"/>
      <c r="I51" s="95"/>
    </row>
    <row r="52" spans="1:9" ht="20.100000000000001" customHeight="1">
      <c r="A52" s="291"/>
      <c r="B52" s="304" t="s">
        <v>396</v>
      </c>
      <c r="C52" s="15" t="s">
        <v>397</v>
      </c>
      <c r="D52" s="19" t="s">
        <v>88</v>
      </c>
      <c r="E52" s="19" t="s">
        <v>189</v>
      </c>
      <c r="F52" s="87">
        <v>825</v>
      </c>
      <c r="G52" s="87">
        <v>815</v>
      </c>
      <c r="H52" s="87">
        <v>828</v>
      </c>
      <c r="I52" s="232" t="s">
        <v>448</v>
      </c>
    </row>
    <row r="53" spans="1:9" ht="20.100000000000001" customHeight="1">
      <c r="A53" s="291"/>
      <c r="B53" s="304"/>
      <c r="C53" s="15" t="s">
        <v>398</v>
      </c>
      <c r="D53" s="19" t="s">
        <v>88</v>
      </c>
      <c r="E53" s="19" t="s">
        <v>3</v>
      </c>
      <c r="F53" s="87">
        <v>100</v>
      </c>
      <c r="G53" s="87">
        <v>100</v>
      </c>
      <c r="H53" s="87">
        <v>100</v>
      </c>
      <c r="I53" s="24"/>
    </row>
    <row r="54" spans="1:9" ht="20.100000000000001" customHeight="1">
      <c r="A54" s="291"/>
      <c r="B54" s="304"/>
      <c r="C54" s="15" t="s">
        <v>399</v>
      </c>
      <c r="D54" s="19" t="s">
        <v>88</v>
      </c>
      <c r="E54" s="19" t="s">
        <v>189</v>
      </c>
      <c r="F54" s="143" t="s">
        <v>11</v>
      </c>
      <c r="G54" s="89">
        <v>2</v>
      </c>
      <c r="H54" s="89">
        <v>2</v>
      </c>
      <c r="I54" s="24"/>
    </row>
    <row r="55" spans="1:9" ht="20.100000000000001" customHeight="1">
      <c r="A55" s="291"/>
      <c r="B55" s="304" t="s">
        <v>400</v>
      </c>
      <c r="C55" s="15" t="s">
        <v>401</v>
      </c>
      <c r="D55" s="19" t="s">
        <v>88</v>
      </c>
      <c r="E55" s="19" t="s">
        <v>191</v>
      </c>
      <c r="F55" s="117">
        <v>3</v>
      </c>
      <c r="G55" s="117">
        <v>3</v>
      </c>
      <c r="H55" s="117">
        <v>3</v>
      </c>
      <c r="I55" s="24"/>
    </row>
    <row r="56" spans="1:9" ht="20.100000000000001" customHeight="1">
      <c r="A56" s="291"/>
      <c r="B56" s="304"/>
      <c r="C56" s="15" t="s">
        <v>402</v>
      </c>
      <c r="D56" s="19" t="s">
        <v>88</v>
      </c>
      <c r="E56" s="19" t="s">
        <v>191</v>
      </c>
      <c r="F56" s="117">
        <v>3</v>
      </c>
      <c r="G56" s="117">
        <v>3</v>
      </c>
      <c r="H56" s="117">
        <v>3</v>
      </c>
      <c r="I56" s="24"/>
    </row>
    <row r="57" spans="1:9" ht="20.100000000000001" customHeight="1">
      <c r="A57" s="291"/>
      <c r="B57" s="304"/>
      <c r="C57" s="15" t="s">
        <v>403</v>
      </c>
      <c r="D57" s="19" t="s">
        <v>88</v>
      </c>
      <c r="E57" s="19" t="s">
        <v>3</v>
      </c>
      <c r="F57" s="117">
        <v>100</v>
      </c>
      <c r="G57" s="117">
        <v>100</v>
      </c>
      <c r="H57" s="117">
        <v>100</v>
      </c>
      <c r="I57" s="24"/>
    </row>
    <row r="58" spans="1:9" ht="20.100000000000001" customHeight="1">
      <c r="A58" s="291"/>
      <c r="B58" s="309" t="s">
        <v>404</v>
      </c>
      <c r="C58" s="15" t="s">
        <v>405</v>
      </c>
      <c r="D58" s="19" t="s">
        <v>88</v>
      </c>
      <c r="E58" s="19" t="s">
        <v>127</v>
      </c>
      <c r="F58" s="117">
        <v>0</v>
      </c>
      <c r="G58" s="117">
        <v>1</v>
      </c>
      <c r="H58" s="117">
        <v>0</v>
      </c>
      <c r="I58" s="24"/>
    </row>
    <row r="59" spans="1:9" ht="20.100000000000001" customHeight="1">
      <c r="A59" s="291"/>
      <c r="B59" s="311"/>
      <c r="C59" s="246" t="s">
        <v>449</v>
      </c>
      <c r="D59" s="19" t="s">
        <v>88</v>
      </c>
      <c r="E59" s="19" t="s">
        <v>127</v>
      </c>
      <c r="F59" s="117">
        <v>0</v>
      </c>
      <c r="G59" s="117">
        <v>0</v>
      </c>
      <c r="H59" s="117">
        <v>0</v>
      </c>
      <c r="I59" s="149"/>
    </row>
    <row r="60" spans="1:9" ht="20.100000000000001" customHeight="1">
      <c r="A60" s="291"/>
      <c r="B60" s="311"/>
      <c r="C60" s="246" t="s">
        <v>450</v>
      </c>
      <c r="D60" s="19" t="s">
        <v>88</v>
      </c>
      <c r="E60" s="19" t="s">
        <v>127</v>
      </c>
      <c r="F60" s="117">
        <v>0</v>
      </c>
      <c r="G60" s="117">
        <v>0</v>
      </c>
      <c r="H60" s="117">
        <v>0</v>
      </c>
      <c r="I60" s="24"/>
    </row>
    <row r="61" spans="1:9" ht="20.100000000000001" customHeight="1">
      <c r="A61" s="291"/>
      <c r="B61" s="311"/>
      <c r="C61" s="246" t="s">
        <v>451</v>
      </c>
      <c r="D61" s="19" t="s">
        <v>88</v>
      </c>
      <c r="E61" s="19" t="s">
        <v>127</v>
      </c>
      <c r="F61" s="117">
        <v>0</v>
      </c>
      <c r="G61" s="117">
        <v>0</v>
      </c>
      <c r="H61" s="117">
        <v>0</v>
      </c>
      <c r="I61" s="24"/>
    </row>
    <row r="62" spans="1:9" ht="20.100000000000001" customHeight="1">
      <c r="A62" s="291"/>
      <c r="B62" s="311"/>
      <c r="C62" s="246" t="s">
        <v>452</v>
      </c>
      <c r="D62" s="19" t="s">
        <v>88</v>
      </c>
      <c r="E62" s="19" t="s">
        <v>127</v>
      </c>
      <c r="F62" s="117">
        <v>0</v>
      </c>
      <c r="G62" s="117">
        <v>0</v>
      </c>
      <c r="H62" s="117">
        <v>0</v>
      </c>
      <c r="I62" s="24"/>
    </row>
    <row r="63" spans="1:9" ht="20.100000000000001" customHeight="1">
      <c r="A63" s="291"/>
      <c r="B63" s="311"/>
      <c r="C63" s="246" t="s">
        <v>453</v>
      </c>
      <c r="D63" s="19" t="s">
        <v>88</v>
      </c>
      <c r="E63" s="19" t="s">
        <v>127</v>
      </c>
      <c r="F63" s="117">
        <v>0</v>
      </c>
      <c r="G63" s="117">
        <v>1</v>
      </c>
      <c r="H63" s="117">
        <v>0</v>
      </c>
      <c r="I63" s="232" t="s">
        <v>454</v>
      </c>
    </row>
    <row r="64" spans="1:9" ht="20.100000000000001" customHeight="1">
      <c r="A64" s="291"/>
      <c r="B64" s="311"/>
      <c r="C64" s="15" t="s">
        <v>406</v>
      </c>
      <c r="D64" s="19" t="s">
        <v>88</v>
      </c>
      <c r="E64" s="19" t="s">
        <v>127</v>
      </c>
      <c r="F64" s="117">
        <v>0</v>
      </c>
      <c r="G64" s="117">
        <v>0</v>
      </c>
      <c r="H64" s="117">
        <v>0</v>
      </c>
      <c r="I64" s="24"/>
    </row>
    <row r="65" spans="1:9" ht="20.100000000000001" customHeight="1">
      <c r="A65" s="291"/>
      <c r="B65" s="313"/>
      <c r="C65" s="15" t="s">
        <v>407</v>
      </c>
      <c r="D65" s="19" t="s">
        <v>88</v>
      </c>
      <c r="E65" s="19" t="s">
        <v>127</v>
      </c>
      <c r="F65" s="117">
        <v>0</v>
      </c>
      <c r="G65" s="117">
        <v>0</v>
      </c>
      <c r="H65" s="117">
        <v>0</v>
      </c>
      <c r="I65" s="24"/>
    </row>
    <row r="66" spans="1:9" ht="20.100000000000001" customHeight="1">
      <c r="A66" s="291"/>
      <c r="B66" s="304" t="s">
        <v>408</v>
      </c>
      <c r="C66" s="15" t="s">
        <v>409</v>
      </c>
      <c r="D66" s="19" t="s">
        <v>88</v>
      </c>
      <c r="E66" s="19" t="s">
        <v>127</v>
      </c>
      <c r="F66" s="117">
        <v>0</v>
      </c>
      <c r="G66" s="117">
        <v>0</v>
      </c>
      <c r="H66" s="117">
        <v>0</v>
      </c>
      <c r="I66" s="24"/>
    </row>
    <row r="67" spans="1:9" ht="20.100000000000001" customHeight="1">
      <c r="A67" s="291"/>
      <c r="B67" s="304"/>
      <c r="C67" s="15" t="s">
        <v>410</v>
      </c>
      <c r="D67" s="19" t="s">
        <v>88</v>
      </c>
      <c r="E67" s="19" t="s">
        <v>127</v>
      </c>
      <c r="F67" s="117">
        <v>0</v>
      </c>
      <c r="G67" s="117">
        <v>0</v>
      </c>
      <c r="H67" s="117">
        <v>0</v>
      </c>
      <c r="I67" s="24"/>
    </row>
    <row r="68" spans="1:9" ht="20.100000000000001" customHeight="1">
      <c r="A68" s="291"/>
      <c r="B68" s="304" t="s">
        <v>411</v>
      </c>
      <c r="C68" s="15" t="s">
        <v>412</v>
      </c>
      <c r="D68" s="19" t="s">
        <v>88</v>
      </c>
      <c r="E68" s="19" t="s">
        <v>127</v>
      </c>
      <c r="F68" s="117">
        <v>0</v>
      </c>
      <c r="G68" s="117">
        <v>0</v>
      </c>
      <c r="H68" s="117">
        <v>0</v>
      </c>
      <c r="I68" s="24"/>
    </row>
    <row r="69" spans="1:9" ht="20.100000000000001" customHeight="1">
      <c r="A69" s="291"/>
      <c r="B69" s="304"/>
      <c r="C69" s="15" t="s">
        <v>413</v>
      </c>
      <c r="D69" s="19" t="s">
        <v>88</v>
      </c>
      <c r="E69" s="19" t="s">
        <v>127</v>
      </c>
      <c r="F69" s="117">
        <v>0</v>
      </c>
      <c r="G69" s="117">
        <v>0</v>
      </c>
      <c r="H69" s="117">
        <v>0</v>
      </c>
      <c r="I69" s="24"/>
    </row>
    <row r="70" spans="1:9" ht="20.100000000000001" customHeight="1">
      <c r="A70" s="291"/>
      <c r="B70" s="281" t="s">
        <v>414</v>
      </c>
      <c r="C70" s="279"/>
      <c r="D70" s="16" t="s">
        <v>88</v>
      </c>
      <c r="E70" s="16" t="s">
        <v>3</v>
      </c>
      <c r="F70" s="90">
        <v>100</v>
      </c>
      <c r="G70" s="58">
        <v>95.32</v>
      </c>
      <c r="H70" s="58">
        <v>97.1</v>
      </c>
      <c r="I70" s="24"/>
    </row>
    <row r="71" spans="1:9" ht="20.100000000000001" customHeight="1">
      <c r="A71" s="166"/>
      <c r="B71" s="361" t="s">
        <v>415</v>
      </c>
      <c r="C71" s="361"/>
      <c r="D71" s="37" t="s">
        <v>88</v>
      </c>
      <c r="E71" s="37" t="s">
        <v>127</v>
      </c>
      <c r="F71" s="377" t="s">
        <v>11</v>
      </c>
      <c r="G71" s="158">
        <v>1</v>
      </c>
      <c r="H71" s="158">
        <v>1</v>
      </c>
      <c r="I71" s="405" t="s">
        <v>142</v>
      </c>
    </row>
    <row r="72" spans="1:9" ht="20.100000000000001" customHeight="1">
      <c r="A72" s="166"/>
      <c r="B72" s="361" t="s">
        <v>416</v>
      </c>
      <c r="C72" s="361"/>
      <c r="D72" s="37" t="s">
        <v>88</v>
      </c>
      <c r="E72" s="37" t="s">
        <v>458</v>
      </c>
      <c r="F72" s="378"/>
      <c r="G72" s="158">
        <v>18</v>
      </c>
      <c r="H72" s="158">
        <v>16</v>
      </c>
      <c r="I72" s="406"/>
    </row>
    <row r="73" spans="1:9" ht="20.100000000000001" customHeight="1">
      <c r="A73" s="166"/>
      <c r="B73" s="361" t="s">
        <v>417</v>
      </c>
      <c r="C73" s="361"/>
      <c r="D73" s="37" t="s">
        <v>88</v>
      </c>
      <c r="E73" s="37" t="s">
        <v>127</v>
      </c>
      <c r="F73" s="378"/>
      <c r="G73" s="158">
        <v>50</v>
      </c>
      <c r="H73" s="158">
        <v>50</v>
      </c>
      <c r="I73" s="406"/>
    </row>
    <row r="74" spans="1:9" ht="20.100000000000001" customHeight="1">
      <c r="A74" s="166"/>
      <c r="B74" s="361" t="s">
        <v>418</v>
      </c>
      <c r="C74" s="361"/>
      <c r="D74" s="37" t="s">
        <v>88</v>
      </c>
      <c r="E74" s="37" t="s">
        <v>127</v>
      </c>
      <c r="F74" s="378"/>
      <c r="G74" s="158">
        <v>41</v>
      </c>
      <c r="H74" s="158">
        <v>50</v>
      </c>
      <c r="I74" s="406"/>
    </row>
    <row r="75" spans="1:9" ht="20.100000000000001" customHeight="1">
      <c r="A75" s="167"/>
      <c r="B75" s="361" t="s">
        <v>419</v>
      </c>
      <c r="C75" s="361"/>
      <c r="D75" s="37" t="s">
        <v>88</v>
      </c>
      <c r="E75" s="37" t="s">
        <v>127</v>
      </c>
      <c r="F75" s="379"/>
      <c r="G75" s="158">
        <v>1</v>
      </c>
      <c r="H75" s="158">
        <v>0</v>
      </c>
      <c r="I75" s="407"/>
    </row>
    <row r="76" spans="1:9" ht="20.100000000000001" customHeight="1">
      <c r="A76" s="256"/>
      <c r="B76" s="67" t="s">
        <v>469</v>
      </c>
      <c r="C76" s="67"/>
      <c r="D76" s="67"/>
      <c r="E76" s="67"/>
      <c r="F76" s="67"/>
      <c r="G76" s="67"/>
      <c r="H76" s="67"/>
      <c r="I76" s="68"/>
    </row>
    <row r="77" spans="1:9" ht="20.100000000000001" customHeight="1">
      <c r="A77" s="302"/>
      <c r="B77" s="279" t="s">
        <v>420</v>
      </c>
      <c r="C77" s="162" t="s">
        <v>421</v>
      </c>
      <c r="D77" s="16" t="s">
        <v>88</v>
      </c>
      <c r="E77" s="16" t="s">
        <v>199</v>
      </c>
      <c r="F77" s="44">
        <v>632000</v>
      </c>
      <c r="G77" s="44">
        <v>704000</v>
      </c>
      <c r="H77" s="44">
        <v>676000</v>
      </c>
      <c r="I77" s="392" t="s">
        <v>455</v>
      </c>
    </row>
    <row r="78" spans="1:9" ht="20.100000000000001" customHeight="1">
      <c r="A78" s="302"/>
      <c r="B78" s="279"/>
      <c r="C78" s="162" t="s">
        <v>422</v>
      </c>
      <c r="D78" s="16" t="s">
        <v>88</v>
      </c>
      <c r="E78" s="16" t="s">
        <v>199</v>
      </c>
      <c r="F78" s="44">
        <v>98637</v>
      </c>
      <c r="G78" s="44">
        <v>99372</v>
      </c>
      <c r="H78" s="157">
        <v>96244</v>
      </c>
      <c r="I78" s="393"/>
    </row>
    <row r="79" spans="1:9" ht="20.100000000000001" customHeight="1">
      <c r="A79" s="302"/>
      <c r="B79" s="279" t="s">
        <v>423</v>
      </c>
      <c r="C79" s="82" t="s">
        <v>424</v>
      </c>
      <c r="D79" s="16" t="s">
        <v>88</v>
      </c>
      <c r="E79" s="37" t="s">
        <v>170</v>
      </c>
      <c r="F79" s="44">
        <v>3735</v>
      </c>
      <c r="G79" s="44">
        <v>4234</v>
      </c>
      <c r="H79" s="157">
        <v>4004</v>
      </c>
      <c r="I79" s="393"/>
    </row>
    <row r="80" spans="1:9" ht="20.100000000000001" customHeight="1">
      <c r="A80" s="257"/>
      <c r="B80" s="279"/>
      <c r="C80" s="82" t="s">
        <v>425</v>
      </c>
      <c r="D80" s="16" t="s">
        <v>88</v>
      </c>
      <c r="E80" s="37" t="s">
        <v>170</v>
      </c>
      <c r="F80" s="44">
        <v>415</v>
      </c>
      <c r="G80" s="44">
        <v>605</v>
      </c>
      <c r="H80" s="157">
        <v>572</v>
      </c>
      <c r="I80" s="394"/>
    </row>
  </sheetData>
  <sheetProtection algorithmName="SHA-512" hashValue="VoBdAnOwrEBZTed4sKfA+SVwtpdpcV7V3QTkct/6DZMonGew6oPc9RQXNgftwWsLW+DUp2h30zafH/eH0VtK+g==" saltValue="GW1ICH2SGMVqQ3mhUz4AJA==" spinCount="100000" sheet="1" objects="1" scenarios="1"/>
  <mergeCells count="65">
    <mergeCell ref="F71:F75"/>
    <mergeCell ref="B75:C75"/>
    <mergeCell ref="B13:C13"/>
    <mergeCell ref="B11:C11"/>
    <mergeCell ref="B24:C24"/>
    <mergeCell ref="B36:B39"/>
    <mergeCell ref="B26:C26"/>
    <mergeCell ref="B27:C27"/>
    <mergeCell ref="B28:C28"/>
    <mergeCell ref="A76:A80"/>
    <mergeCell ref="B77:B78"/>
    <mergeCell ref="B79:B80"/>
    <mergeCell ref="A51:A70"/>
    <mergeCell ref="B52:B54"/>
    <mergeCell ref="B55:B57"/>
    <mergeCell ref="B58:B65"/>
    <mergeCell ref="B66:B67"/>
    <mergeCell ref="B68:B69"/>
    <mergeCell ref="B70:C70"/>
    <mergeCell ref="B71:C71"/>
    <mergeCell ref="B72:C72"/>
    <mergeCell ref="B73:C73"/>
    <mergeCell ref="B74:C74"/>
    <mergeCell ref="I71:I75"/>
    <mergeCell ref="B40:B42"/>
    <mergeCell ref="A43:A50"/>
    <mergeCell ref="B44:C44"/>
    <mergeCell ref="B45:C45"/>
    <mergeCell ref="B46:C46"/>
    <mergeCell ref="B47:C47"/>
    <mergeCell ref="B48:C48"/>
    <mergeCell ref="B49:C49"/>
    <mergeCell ref="B50:C50"/>
    <mergeCell ref="A31:A42"/>
    <mergeCell ref="B31:I31"/>
    <mergeCell ref="B32:C32"/>
    <mergeCell ref="B33:C33"/>
    <mergeCell ref="B34:C34"/>
    <mergeCell ref="B35:C35"/>
    <mergeCell ref="A14:A19"/>
    <mergeCell ref="B14:I14"/>
    <mergeCell ref="B15:B16"/>
    <mergeCell ref="B17:B19"/>
    <mergeCell ref="A20:A28"/>
    <mergeCell ref="B20:I20"/>
    <mergeCell ref="B21:C21"/>
    <mergeCell ref="B22:C22"/>
    <mergeCell ref="B23:C23"/>
    <mergeCell ref="B25:C25"/>
    <mergeCell ref="I36:I39"/>
    <mergeCell ref="I40:I42"/>
    <mergeCell ref="I77:I80"/>
    <mergeCell ref="A1:I1"/>
    <mergeCell ref="A2:C2"/>
    <mergeCell ref="A3:A12"/>
    <mergeCell ref="B3:I3"/>
    <mergeCell ref="B4:C4"/>
    <mergeCell ref="B5:B6"/>
    <mergeCell ref="B7:C7"/>
    <mergeCell ref="B8:B9"/>
    <mergeCell ref="B10:C10"/>
    <mergeCell ref="B12:C12"/>
    <mergeCell ref="A29:A30"/>
    <mergeCell ref="B29:I29"/>
    <mergeCell ref="B30:C30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Data Contents</vt:lpstr>
      <vt:lpstr>Economic</vt:lpstr>
      <vt:lpstr>Environmental</vt:lpstr>
      <vt:lpstr>Social</vt:lpstr>
      <vt:lpstr>Governance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KPIC123</dc:creator>
  <cp:lastModifiedBy>SDY</cp:lastModifiedBy>
  <dcterms:created xsi:type="dcterms:W3CDTF">2023-06-12T05:23:23Z</dcterms:created>
  <dcterms:modified xsi:type="dcterms:W3CDTF">2026-10-22T02:36:02Z</dcterms:modified>
</cp:coreProperties>
</file>