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DATA01\14.ESG\1.지속가능경영보고서\2024년\ESG파트너스\11. 영문업데이트\"/>
    </mc:Choice>
  </mc:AlternateContent>
  <xr:revisionPtr revIDLastSave="0" documentId="13_ncr:1_{1DB8726D-3ED7-41EF-BD8C-49F383D3BE1C}" xr6:coauthVersionLast="36" xr6:coauthVersionMax="36" xr10:uidLastSave="{00000000-0000-0000-0000-000000000000}"/>
  <bookViews>
    <workbookView xWindow="0" yWindow="0" windowWidth="28800" windowHeight="11730" firstSheet="1" activeTab="1" xr2:uid="{00000000-000D-0000-FFFF-FFFF00000000}"/>
  </bookViews>
  <sheets>
    <sheet name="작성가이드" sheetId="15" state="hidden" r:id="rId1"/>
    <sheet name="Data Contents" sheetId="21" r:id="rId2"/>
    <sheet name="경제" sheetId="18" r:id="rId3"/>
    <sheet name="환경" sheetId="13" r:id="rId4"/>
    <sheet name="사회" sheetId="17" r:id="rId5"/>
    <sheet name="지배구조" sheetId="11" r:id="rId6"/>
    <sheet name="폐기물" sheetId="20" state="hidden" r:id="rId7"/>
    <sheet name="scope 1 배출제한량 확인" sheetId="19" state="hidden" r:id="rId8"/>
  </sheets>
  <definedNames>
    <definedName name="_xlnm._FilterDatabase" localSheetId="2" hidden="1">경제!$A$1:$G$25</definedName>
    <definedName name="_xlnm._FilterDatabase" localSheetId="4" hidden="1">사회!$A$1:$G$119</definedName>
    <definedName name="_xlnm._FilterDatabase" localSheetId="5" hidden="1">지배구조!$A$1:$F$58</definedName>
    <definedName name="_xlnm._FilterDatabase" localSheetId="6" hidden="1">폐기물!$A$1:$G$58</definedName>
    <definedName name="_xlnm._FilterDatabase" localSheetId="3" hidden="1">환경!$A$1:$G$179</definedName>
    <definedName name="_xlnm.Print_Area" localSheetId="3">환경!$A$1:$G$180</definedName>
  </definedNames>
  <calcPr calcId="191029"/>
</workbook>
</file>

<file path=xl/calcChain.xml><?xml version="1.0" encoding="utf-8"?>
<calcChain xmlns="http://schemas.openxmlformats.org/spreadsheetml/2006/main">
  <c r="E9" i="21" l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F94" i="13"/>
  <c r="E94" i="13"/>
  <c r="G93" i="13"/>
  <c r="F93" i="13"/>
  <c r="E93" i="13"/>
  <c r="G92" i="13"/>
  <c r="F92" i="13"/>
  <c r="E92" i="13"/>
  <c r="G101" i="17"/>
  <c r="F101" i="17"/>
  <c r="E101" i="17"/>
  <c r="G34" i="13"/>
  <c r="G106" i="13" l="1"/>
  <c r="F106" i="13"/>
  <c r="E106" i="13"/>
  <c r="F56" i="20" l="1"/>
  <c r="G56" i="20"/>
  <c r="F57" i="20"/>
  <c r="G57" i="20"/>
  <c r="E57" i="20"/>
  <c r="E56" i="20"/>
  <c r="F32" i="20"/>
  <c r="G32" i="20"/>
  <c r="F33" i="20"/>
  <c r="G33" i="20"/>
  <c r="E33" i="20"/>
  <c r="E32" i="20"/>
  <c r="G22" i="18" l="1"/>
  <c r="G55" i="20" l="1"/>
  <c r="F55" i="20"/>
  <c r="E55" i="20"/>
  <c r="G52" i="20"/>
  <c r="F52" i="20"/>
  <c r="E52" i="20"/>
  <c r="G49" i="20"/>
  <c r="F49" i="20"/>
  <c r="E49" i="20"/>
  <c r="G46" i="20"/>
  <c r="F46" i="20"/>
  <c r="E46" i="20"/>
  <c r="G43" i="20"/>
  <c r="F43" i="20"/>
  <c r="E43" i="20"/>
  <c r="G40" i="20"/>
  <c r="F40" i="20"/>
  <c r="E40" i="20"/>
  <c r="G37" i="20"/>
  <c r="F37" i="20"/>
  <c r="E37" i="20"/>
  <c r="G31" i="20"/>
  <c r="F31" i="20"/>
  <c r="E31" i="20"/>
  <c r="G28" i="20"/>
  <c r="F28" i="20"/>
  <c r="E28" i="20"/>
  <c r="G25" i="20"/>
  <c r="F25" i="20"/>
  <c r="E25" i="20"/>
  <c r="G22" i="20"/>
  <c r="F22" i="20"/>
  <c r="E22" i="20"/>
  <c r="G19" i="20"/>
  <c r="F19" i="20"/>
  <c r="E19" i="20"/>
  <c r="G16" i="20"/>
  <c r="F16" i="20"/>
  <c r="E16" i="20"/>
  <c r="G13" i="20"/>
  <c r="F13" i="20"/>
  <c r="E13" i="20"/>
  <c r="G9" i="20"/>
  <c r="F9" i="20"/>
  <c r="E9" i="20"/>
  <c r="G8" i="20"/>
  <c r="G10" i="20" s="1"/>
  <c r="F8" i="20"/>
  <c r="E8" i="20"/>
  <c r="G7" i="20"/>
  <c r="F7" i="20"/>
  <c r="E7" i="20"/>
  <c r="G4" i="20"/>
  <c r="F4" i="20"/>
  <c r="E4" i="20"/>
  <c r="G169" i="13"/>
  <c r="F47" i="13"/>
  <c r="G47" i="13"/>
  <c r="E47" i="13"/>
  <c r="E58" i="20" l="1"/>
  <c r="F58" i="20"/>
  <c r="G58" i="20"/>
  <c r="E34" i="20"/>
  <c r="G34" i="20"/>
  <c r="F34" i="20"/>
  <c r="E10" i="20"/>
  <c r="F10" i="20"/>
  <c r="E46" i="13"/>
  <c r="G23" i="18"/>
  <c r="F23" i="18"/>
  <c r="F22" i="18"/>
  <c r="E23" i="18"/>
  <c r="E22" i="18"/>
  <c r="E166" i="13" l="1"/>
  <c r="F166" i="13"/>
  <c r="G166" i="13"/>
  <c r="F151" i="13" l="1"/>
  <c r="G151" i="13"/>
  <c r="E151" i="13"/>
  <c r="F148" i="13"/>
  <c r="G148" i="13"/>
  <c r="E148" i="13"/>
  <c r="F145" i="13"/>
  <c r="G145" i="13"/>
  <c r="E145" i="13"/>
  <c r="F142" i="13"/>
  <c r="G142" i="13"/>
  <c r="E142" i="13"/>
  <c r="F139" i="13"/>
  <c r="G139" i="13"/>
  <c r="E139" i="13"/>
  <c r="G163" i="13"/>
  <c r="F163" i="13"/>
  <c r="E163" i="13"/>
  <c r="G160" i="13"/>
  <c r="F160" i="13"/>
  <c r="E160" i="13"/>
  <c r="G157" i="13"/>
  <c r="F157" i="13"/>
  <c r="E157" i="13"/>
  <c r="G154" i="13"/>
  <c r="F154" i="13"/>
  <c r="E154" i="13"/>
  <c r="F136" i="13"/>
  <c r="G136" i="13"/>
  <c r="E136" i="13"/>
  <c r="E6" i="13"/>
  <c r="F6" i="13"/>
  <c r="G6" i="13"/>
  <c r="E10" i="13"/>
  <c r="F10" i="13"/>
  <c r="G10" i="13"/>
  <c r="E14" i="13"/>
  <c r="F14" i="13"/>
  <c r="G14" i="13"/>
  <c r="E18" i="13"/>
  <c r="F18" i="13"/>
  <c r="G18" i="13"/>
  <c r="E22" i="13"/>
  <c r="F22" i="13"/>
  <c r="G22" i="13"/>
  <c r="E25" i="13"/>
  <c r="F25" i="13"/>
  <c r="G25" i="13"/>
  <c r="E26" i="13"/>
  <c r="F26" i="13"/>
  <c r="G26" i="13"/>
  <c r="E27" i="13"/>
  <c r="F27" i="13"/>
  <c r="G27" i="13"/>
  <c r="E32" i="13"/>
  <c r="F32" i="13"/>
  <c r="G32" i="13"/>
  <c r="E42" i="13"/>
  <c r="F42" i="13"/>
  <c r="G42" i="13"/>
  <c r="E45" i="13"/>
  <c r="F45" i="13"/>
  <c r="G45" i="13"/>
  <c r="E52" i="13"/>
  <c r="F52" i="13"/>
  <c r="G52" i="13"/>
  <c r="E57" i="13"/>
  <c r="F57" i="13"/>
  <c r="G57" i="13"/>
  <c r="E60" i="13"/>
  <c r="F60" i="13"/>
  <c r="G60" i="13"/>
  <c r="E64" i="13"/>
  <c r="F64" i="13"/>
  <c r="G64" i="13"/>
  <c r="E67" i="13"/>
  <c r="F67" i="13"/>
  <c r="G67" i="13"/>
  <c r="G71" i="13"/>
  <c r="G94" i="13" s="1"/>
  <c r="E72" i="13"/>
  <c r="F72" i="13"/>
  <c r="E78" i="13"/>
  <c r="F78" i="13"/>
  <c r="G78" i="13"/>
  <c r="G82" i="13"/>
  <c r="G98" i="13"/>
  <c r="G90" i="13"/>
  <c r="E110" i="13"/>
  <c r="F110" i="13"/>
  <c r="G110" i="13"/>
  <c r="E108" i="13"/>
  <c r="F108" i="13"/>
  <c r="G108" i="13"/>
  <c r="E109" i="13"/>
  <c r="F109" i="13"/>
  <c r="G109" i="13"/>
  <c r="E111" i="13"/>
  <c r="F111" i="13"/>
  <c r="G111" i="13"/>
  <c r="G127" i="13"/>
  <c r="G129" i="13"/>
  <c r="G131" i="13"/>
  <c r="E173" i="13"/>
  <c r="F173" i="13"/>
  <c r="G173" i="13"/>
  <c r="D196" i="13"/>
  <c r="E196" i="13"/>
  <c r="F196" i="13"/>
  <c r="G72" i="13" l="1"/>
  <c r="G95" i="13" s="1"/>
  <c r="G97" i="13" s="1"/>
  <c r="E97" i="13"/>
  <c r="F95" i="13"/>
  <c r="E95" i="13"/>
  <c r="G48" i="13"/>
  <c r="F48" i="13"/>
  <c r="E48" i="13"/>
  <c r="G28" i="13"/>
  <c r="G36" i="13" s="1"/>
  <c r="F28" i="13"/>
  <c r="F36" i="13" s="1"/>
  <c r="F97" i="13"/>
  <c r="E28" i="13"/>
  <c r="E36" i="13" s="1"/>
  <c r="G41" i="17"/>
  <c r="F41" i="17"/>
  <c r="E41" i="17"/>
  <c r="J5" i="19" l="1"/>
  <c r="J6" i="19"/>
  <c r="I5" i="19"/>
  <c r="K5" i="19" s="1"/>
  <c r="L5" i="19" s="1"/>
  <c r="I4" i="19"/>
  <c r="K4" i="19" s="1"/>
  <c r="L4" i="19" s="1"/>
  <c r="I3" i="19" l="1"/>
  <c r="K3" i="19" l="1"/>
  <c r="L3" i="19" s="1"/>
  <c r="I6" i="19"/>
  <c r="K6" i="19" s="1"/>
  <c r="L6" i="19" s="1"/>
</calcChain>
</file>

<file path=xl/sharedStrings.xml><?xml version="1.0" encoding="utf-8"?>
<sst xmlns="http://schemas.openxmlformats.org/spreadsheetml/2006/main" count="1353" uniqueCount="491">
  <si>
    <t>단위</t>
  </si>
  <si>
    <t>2021년</t>
  </si>
  <si>
    <t>2022년</t>
  </si>
  <si>
    <t>명</t>
  </si>
  <si>
    <t>사업장 수</t>
  </si>
  <si>
    <t>개</t>
  </si>
  <si>
    <t>원</t>
  </si>
  <si>
    <t>자기자본</t>
  </si>
  <si>
    <t>종신 계약된 임직원 수 (남성)</t>
  </si>
  <si>
    <t>기간제 계약된 임직원 수 (남성)</t>
  </si>
  <si>
    <t>종신 계약된 임직원 수 (여성)</t>
  </si>
  <si>
    <t>기간제 계약된 임직원 수 (여성)</t>
  </si>
  <si>
    <t>이사회 구성 인원 수</t>
  </si>
  <si>
    <t>이사회 평균 임기</t>
  </si>
  <si>
    <t>년</t>
  </si>
  <si>
    <t>이사회 개최횟수</t>
  </si>
  <si>
    <t>회</t>
  </si>
  <si>
    <t>모든 이사회 안건에 대해 이사회 구성원이 충분한 검토할 수 있도록 하는 사전통지 최소 통지 일자</t>
  </si>
  <si>
    <t>일</t>
  </si>
  <si>
    <t>외부감사인에 지급한 감사용역보수 대비 비감사용역보수 수준</t>
  </si>
  <si>
    <t>%</t>
  </si>
  <si>
    <t>출석률 (75% 미만) 저조한 사외이사 수</t>
  </si>
  <si>
    <t>사외이사가 반대 또는 수정의견을 제시한 안건 수</t>
  </si>
  <si>
    <t>건</t>
  </si>
  <si>
    <t>IR(기업설명회) 횟수</t>
  </si>
  <si>
    <t>Ton</t>
  </si>
  <si>
    <t>TJ</t>
  </si>
  <si>
    <t>전기 소비량</t>
  </si>
  <si>
    <t>스팀 소비량</t>
  </si>
  <si>
    <t>조직 내부 총 에너지 사용량</t>
  </si>
  <si>
    <t>조직 내부 재생에너지 사용 비율</t>
  </si>
  <si>
    <t>Ton/억원</t>
  </si>
  <si>
    <t>직접 온실가스 배출 총량 (Scope 1)</t>
  </si>
  <si>
    <t>배출 제한 규정이 적용되는 직접 온실가스 배출량 비율</t>
  </si>
  <si>
    <t xml:space="preserve">생물기원 이산화탄소 배출량 </t>
  </si>
  <si>
    <t>총 온실가스 배출량</t>
  </si>
  <si>
    <t xml:space="preserve"> 30세 미만 신규 채용 임직원 수</t>
  </si>
  <si>
    <t xml:space="preserve"> 30세 미만 신규 채용 임직원 비율</t>
  </si>
  <si>
    <t xml:space="preserve"> 30세~50세 미만 신규 채용 임직원 수</t>
  </si>
  <si>
    <t xml:space="preserve"> 30세~50세 미만 신규 채용 임직원 비율</t>
  </si>
  <si>
    <t xml:space="preserve"> 50세 이상 신규 채용 임직원 수</t>
  </si>
  <si>
    <t xml:space="preserve"> 50세 이상 신규 채용 임직원 비율</t>
  </si>
  <si>
    <t>신규 채용 임직원 비율 (종합)</t>
  </si>
  <si>
    <t>성별 (남성) 이사회 인원 수</t>
  </si>
  <si>
    <t>성별 (여성) 이사회 인원수</t>
  </si>
  <si>
    <t>성별 (여성) 임직원 비율</t>
  </si>
  <si>
    <t>연령별 (30세 미만) 임직원 비율</t>
  </si>
  <si>
    <t>연령별 (30~50세) 임직원 비율</t>
  </si>
  <si>
    <t>연령별 (50세 초과) 임직원 비율</t>
  </si>
  <si>
    <t>외국인 임직원 비율</t>
  </si>
  <si>
    <t>보훈 임직원 비율</t>
  </si>
  <si>
    <t>지표</t>
    <phoneticPr fontId="18" type="noConversion"/>
  </si>
  <si>
    <t>비재생에너지 사용량 - 액체 연료 (C9+, MFO 등. 단, 유류(경유, 휘발유) 제외)</t>
    <phoneticPr fontId="18" type="noConversion"/>
  </si>
  <si>
    <t>사업장</t>
    <phoneticPr fontId="18" type="noConversion"/>
  </si>
  <si>
    <t>울산</t>
    <phoneticPr fontId="18" type="noConversion"/>
  </si>
  <si>
    <t>온산</t>
    <phoneticPr fontId="18" type="noConversion"/>
  </si>
  <si>
    <t>합계</t>
    <phoneticPr fontId="18" type="noConversion"/>
  </si>
  <si>
    <t>전사</t>
  </si>
  <si>
    <t>전사</t>
    <phoneticPr fontId="18" type="noConversion"/>
  </si>
  <si>
    <t>1. 범주별 임직원의 구성 현황</t>
    <phoneticPr fontId="18" type="noConversion"/>
  </si>
  <si>
    <t>직접적인 경제가치 - 당기순이익</t>
    <phoneticPr fontId="18" type="noConversion"/>
  </si>
  <si>
    <t>부채</t>
    <phoneticPr fontId="18" type="noConversion"/>
  </si>
  <si>
    <t>비재생에너지 사용량 - 기체 연료 (LNG, LPG, CH4 등)</t>
    <phoneticPr fontId="18" type="noConversion"/>
  </si>
  <si>
    <t>비재생에너지 사용량 - 유류 (경유, 휘발유)</t>
    <phoneticPr fontId="18" type="noConversion"/>
  </si>
  <si>
    <t>현지(국내) 공급업체 조달 비용</t>
    <phoneticPr fontId="18" type="noConversion"/>
  </si>
  <si>
    <t>전체 공급업체 조달 비용</t>
    <phoneticPr fontId="18" type="noConversion"/>
  </si>
  <si>
    <t>현지 공급업체 조달 비용 비율</t>
    <phoneticPr fontId="18" type="noConversion"/>
  </si>
  <si>
    <t>본사</t>
    <phoneticPr fontId="18" type="noConversion"/>
  </si>
  <si>
    <t>임직원 수</t>
    <phoneticPr fontId="18" type="noConversion"/>
  </si>
  <si>
    <t>정부의 주식보유 비율</t>
    <phoneticPr fontId="18" type="noConversion"/>
  </si>
  <si>
    <t>%</t>
    <phoneticPr fontId="18" type="noConversion"/>
  </si>
  <si>
    <t>-</t>
    <phoneticPr fontId="18" type="noConversion"/>
  </si>
  <si>
    <t>지역사회 기여활동 수행 사업장 비율</t>
    <phoneticPr fontId="18" type="noConversion"/>
  </si>
  <si>
    <t>연령별 이사회 인원수 - 30세 미만</t>
    <phoneticPr fontId="18" type="noConversion"/>
  </si>
  <si>
    <t>연령별 이사회 인원수 - 30세 이상 50세 미만</t>
    <phoneticPr fontId="18" type="noConversion"/>
  </si>
  <si>
    <t>연령별 이사회 인원수 - 50세 이상</t>
    <phoneticPr fontId="18" type="noConversion"/>
  </si>
  <si>
    <t>명</t>
    <phoneticPr fontId="18" type="noConversion"/>
  </si>
  <si>
    <t>불성실 공시 지정</t>
    <phoneticPr fontId="18" type="noConversion"/>
  </si>
  <si>
    <t>제공한 정보의 보고기간 (회계 연도 또는 역년)</t>
    <phoneticPr fontId="18" type="noConversion"/>
  </si>
  <si>
    <t>보고 주기 (매년, 격년 등)</t>
    <phoneticPr fontId="18" type="noConversion"/>
  </si>
  <si>
    <t>부패 위험을 평가한 사업장 수</t>
    <phoneticPr fontId="18" type="noConversion"/>
  </si>
  <si>
    <t>부패 위험을 평가한 사업장 비율</t>
    <phoneticPr fontId="18" type="noConversion"/>
  </si>
  <si>
    <t>조직의 반부패 정책 및 절차에 대한 공지를 받은 근로자 비율</t>
    <phoneticPr fontId="18" type="noConversion"/>
  </si>
  <si>
    <t>확인된 부패 사례 수</t>
    <phoneticPr fontId="18" type="noConversion"/>
  </si>
  <si>
    <t>개</t>
    <phoneticPr fontId="18" type="noConversion"/>
  </si>
  <si>
    <t>건</t>
    <phoneticPr fontId="18" type="noConversion"/>
  </si>
  <si>
    <t>년</t>
    <phoneticPr fontId="18" type="noConversion"/>
  </si>
  <si>
    <t>tCO2-e</t>
    <phoneticPr fontId="18" type="noConversion"/>
  </si>
  <si>
    <t>수입량</t>
    <phoneticPr fontId="18" type="noConversion"/>
  </si>
  <si>
    <t>tCFC-11</t>
    <phoneticPr fontId="18" type="noConversion"/>
  </si>
  <si>
    <t>전사</t>
    <phoneticPr fontId="18" type="noConversion"/>
  </si>
  <si>
    <t>년/tCO2-e</t>
    <phoneticPr fontId="18" type="noConversion"/>
  </si>
  <si>
    <t>총 온실가스 배출량</t>
    <phoneticPr fontId="18" type="noConversion"/>
  </si>
  <si>
    <t>본사</t>
    <phoneticPr fontId="18" type="noConversion"/>
  </si>
  <si>
    <t>지역기반(location-based) 간접 온실가스 배출 총량 (Scope 2)</t>
    <phoneticPr fontId="18" type="noConversion"/>
  </si>
  <si>
    <t>시장기반(market-based) 간접 온실가스 배출 총량(Scope 2)</t>
    <phoneticPr fontId="18" type="noConversion"/>
  </si>
  <si>
    <t>NOx 배출량</t>
    <phoneticPr fontId="18" type="noConversion"/>
  </si>
  <si>
    <t>SOx 배출량</t>
    <phoneticPr fontId="18" type="noConversion"/>
  </si>
  <si>
    <t>입자상 물질 (PM)</t>
    <phoneticPr fontId="18" type="noConversion"/>
  </si>
  <si>
    <t>입자상 물질 (PM)</t>
    <phoneticPr fontId="18" type="noConversion"/>
  </si>
  <si>
    <t>TOC 관리 실적</t>
    <phoneticPr fontId="18" type="noConversion"/>
  </si>
  <si>
    <t>BOD 관리 실적</t>
    <phoneticPr fontId="18" type="noConversion"/>
  </si>
  <si>
    <t>SS 관리 실적</t>
    <phoneticPr fontId="18" type="noConversion"/>
  </si>
  <si>
    <t>TOC 관리 실적</t>
    <phoneticPr fontId="18" type="noConversion"/>
  </si>
  <si>
    <t>BOD 관리 실적</t>
    <phoneticPr fontId="18" type="noConversion"/>
  </si>
  <si>
    <t>에너지 소비 감축량 (에너지 보존, 효율성 개선 기반)</t>
    <phoneticPr fontId="18" type="noConversion"/>
  </si>
  <si>
    <t>용수 소비량</t>
    <phoneticPr fontId="18" type="noConversion"/>
  </si>
  <si>
    <t>용수취수량 - 공업용수</t>
    <phoneticPr fontId="18" type="noConversion"/>
  </si>
  <si>
    <t>용수 재사용/재활용량</t>
    <phoneticPr fontId="18" type="noConversion"/>
  </si>
  <si>
    <t>용수 재사용/재활용량</t>
    <phoneticPr fontId="18" type="noConversion"/>
  </si>
  <si>
    <t>용수 재순환/재활용 비율</t>
    <phoneticPr fontId="18" type="noConversion"/>
  </si>
  <si>
    <t>조직 내부 자체 생성 에너지 총량</t>
    <phoneticPr fontId="18" type="noConversion"/>
  </si>
  <si>
    <t>TJ</t>
    <phoneticPr fontId="18" type="noConversion"/>
  </si>
  <si>
    <t>2. 범주별 거버넌스 기구의 구성 현황 (연말 사업보고서 기준)</t>
    <phoneticPr fontId="18" type="noConversion"/>
  </si>
  <si>
    <t>0.1% 이하</t>
    <phoneticPr fontId="18" type="noConversion"/>
  </si>
  <si>
    <t>폐수 방류량 (폐수종말처리장)</t>
    <phoneticPr fontId="18" type="noConversion"/>
  </si>
  <si>
    <t>직접적인 경제가치 - 수익 (영업이익)</t>
    <phoneticPr fontId="18" type="noConversion"/>
  </si>
  <si>
    <t>TOE</t>
    <phoneticPr fontId="18" type="noConversion"/>
  </si>
  <si>
    <t>Ton</t>
    <phoneticPr fontId="18" type="noConversion"/>
  </si>
  <si>
    <t>화학물질 배출량</t>
    <phoneticPr fontId="18" type="noConversion"/>
  </si>
  <si>
    <t>폐수 방류량 (용암폐수처리장 및 소화수 사용분)</t>
    <phoneticPr fontId="18" type="noConversion"/>
  </si>
  <si>
    <t>tCO2/억원</t>
    <phoneticPr fontId="18" type="noConversion"/>
  </si>
  <si>
    <t>TJ/억원</t>
    <phoneticPr fontId="18" type="noConversion"/>
  </si>
  <si>
    <t>용수 소비량 집약도 (매출액 원단위)</t>
    <phoneticPr fontId="18" type="noConversion"/>
  </si>
  <si>
    <t>Ton</t>
    <phoneticPr fontId="18" type="noConversion"/>
  </si>
  <si>
    <t>*'21년 폐기물 재활용총량(온산), 환경정보공개제도 공개기준으로 수치 변경</t>
    <phoneticPr fontId="18" type="noConversion"/>
  </si>
  <si>
    <t>용수취수량 - 공업용수*</t>
    <phoneticPr fontId="18" type="noConversion"/>
  </si>
  <si>
    <t>*용수 취수량 (울산), 환경정보공개제도 공개기준으로 수치 변경</t>
    <phoneticPr fontId="18" type="noConversion"/>
  </si>
  <si>
    <t>*수질오염물질 및 먼지 배출량 내부관리 기준 변경으로 '20-21년 일부 수치 변경</t>
    <phoneticPr fontId="18" type="noConversion"/>
  </si>
  <si>
    <t xml:space="preserve">- 세부 구분이 필요한 경우 자유롭게 행/열을 추가 삽입하여 작성 가능합니다.
</t>
    <phoneticPr fontId="18" type="noConversion"/>
  </si>
  <si>
    <t>&lt;작성 방법&gt;</t>
  </si>
  <si>
    <t>문의</t>
  </si>
  <si>
    <t>보고 범위</t>
  </si>
  <si>
    <t>보고 기간</t>
  </si>
  <si>
    <t>협조해주셔서 감사합니다.</t>
    <phoneticPr fontId="18" type="noConversion"/>
  </si>
  <si>
    <t>대한유화 지속가능경영 보고서 2023 정량 데이터 작성 가이드라인</t>
    <phoneticPr fontId="18" type="noConversion"/>
  </si>
  <si>
    <t>2023년</t>
    <phoneticPr fontId="18" type="noConversion"/>
  </si>
  <si>
    <t xml:space="preserve">      </t>
    <phoneticPr fontId="18" type="noConversion"/>
  </si>
  <si>
    <t>억 원</t>
    <phoneticPr fontId="18" type="noConversion"/>
  </si>
  <si>
    <t xml:space="preserve">대한유화 본사, 국내 공장(온산공장, 울산공장) </t>
    <phoneticPr fontId="18" type="noConversion"/>
  </si>
  <si>
    <t>원</t>
    <phoneticPr fontId="18" type="noConversion"/>
  </si>
  <si>
    <t xml:space="preserve">신규 채용 임직원 수 (종합) </t>
    <phoneticPr fontId="18" type="noConversion"/>
  </si>
  <si>
    <t>경제적 가치 분배 - 임직원 (인건비)</t>
    <phoneticPr fontId="18" type="noConversion"/>
  </si>
  <si>
    <t>경제적 가치 분배 - 주주 (배당금)</t>
    <phoneticPr fontId="18" type="noConversion"/>
  </si>
  <si>
    <t>장애인 임직원 비율</t>
    <phoneticPr fontId="18" type="noConversion"/>
  </si>
  <si>
    <t>총 교육시간</t>
    <phoneticPr fontId="18" type="noConversion"/>
  </si>
  <si>
    <t>시간</t>
    <phoneticPr fontId="18" type="noConversion"/>
  </si>
  <si>
    <t>1인당 교육비용</t>
    <phoneticPr fontId="18" type="noConversion"/>
  </si>
  <si>
    <t>1인당 교육시간</t>
    <phoneticPr fontId="18" type="noConversion"/>
  </si>
  <si>
    <t>사회공헌 활동 참여 임직원 수</t>
    <phoneticPr fontId="18" type="noConversion"/>
  </si>
  <si>
    <t>사회공헌 활동 참여 시간</t>
    <phoneticPr fontId="18" type="noConversion"/>
  </si>
  <si>
    <t>천 원</t>
    <phoneticPr fontId="18" type="noConversion"/>
  </si>
  <si>
    <t>위반으로 발생한 금전적 손실의 총액(벌금 등)</t>
    <phoneticPr fontId="18" type="noConversion"/>
  </si>
  <si>
    <t>백만 원</t>
    <phoneticPr fontId="18" type="noConversion"/>
  </si>
  <si>
    <t xml:space="preserve">     남성 대비 여성 보수 비율</t>
    <phoneticPr fontId="18" type="noConversion"/>
  </si>
  <si>
    <t>전체 협력사(총계)</t>
    <phoneticPr fontId="18" type="noConversion"/>
  </si>
  <si>
    <t>개사</t>
    <phoneticPr fontId="18" type="noConversion"/>
  </si>
  <si>
    <t>회</t>
    <phoneticPr fontId="18" type="noConversion"/>
  </si>
  <si>
    <t>- 관리하고 있지 않는 항목의 경우 "X"를 기입하시고, 수치가 0인 경우는 "-"으로 기입 부탁드립니다.</t>
    <phoneticPr fontId="18" type="noConversion"/>
  </si>
  <si>
    <t>에너지 집약도 (매출액 원단위)</t>
    <phoneticPr fontId="18" type="noConversion"/>
  </si>
  <si>
    <r>
      <t xml:space="preserve">본 자료는 대한유화 지속가능경영 보고서 2023 발간을 위한 데이터 수집용 템플릿입니다. </t>
    </r>
    <r>
      <rPr>
        <i/>
        <sz val="14"/>
        <color rgb="FFFF0000"/>
        <rFont val="맑은 고딕"/>
        <family val="3"/>
        <charset val="129"/>
        <scheme val="minor"/>
      </rPr>
      <t>(데이터는 ~2023년 기준, 발간은 2024년)</t>
    </r>
    <phoneticPr fontId="18" type="noConversion"/>
  </si>
  <si>
    <t xml:space="preserve">각 항목에 대해 담당부서에서 작성을 요청드리며, 담당자께서는 아래 작성 방법을 숙지하시어 데이터를 입력해주시기 바랍니다. </t>
    <phoneticPr fontId="18" type="noConversion"/>
  </si>
  <si>
    <r>
      <t xml:space="preserve">- 각 항목에 대한 수치를 기입하시고, 관련 </t>
    </r>
    <r>
      <rPr>
        <b/>
        <u/>
        <sz val="14"/>
        <color rgb="FF0000FF"/>
        <rFont val="맑은 고딕"/>
        <family val="3"/>
        <charset val="129"/>
        <scheme val="minor"/>
      </rPr>
      <t>특이사항 및 변동 사유는 비고란에 작성해 주십시오.</t>
    </r>
    <r>
      <rPr>
        <b/>
        <sz val="14"/>
        <color rgb="FF0000FF"/>
        <rFont val="맑은 고딕"/>
        <family val="3"/>
        <charset val="129"/>
        <scheme val="minor"/>
      </rPr>
      <t xml:space="preserve"> </t>
    </r>
    <phoneticPr fontId="18" type="noConversion"/>
  </si>
  <si>
    <t xml:space="preserve">  (데이터 수집방법이나, 데이터 산정 기준 및 대상 등이 변경되었다면 반드시 알려주세요.)</t>
    <phoneticPr fontId="18" type="noConversion"/>
  </si>
  <si>
    <r>
      <t xml:space="preserve">- </t>
    </r>
    <r>
      <rPr>
        <b/>
        <u/>
        <sz val="14"/>
        <color rgb="FFFF0000"/>
        <rFont val="맑은 고딕"/>
        <family val="3"/>
        <charset val="129"/>
        <scheme val="minor"/>
      </rPr>
      <t>노란색 음영</t>
    </r>
    <r>
      <rPr>
        <b/>
        <sz val="14"/>
        <color rgb="FF0000FF"/>
        <rFont val="맑은 고딕"/>
        <family val="3"/>
        <charset val="129"/>
        <scheme val="minor"/>
      </rPr>
      <t xml:space="preserve">으로 되어 있는 데이터는 </t>
    </r>
    <r>
      <rPr>
        <b/>
        <u/>
        <sz val="14"/>
        <color rgb="FFFF0000"/>
        <rFont val="맑은 고딕"/>
        <family val="3"/>
        <charset val="129"/>
        <scheme val="minor"/>
      </rPr>
      <t>신규 추가</t>
    </r>
    <r>
      <rPr>
        <b/>
        <sz val="14"/>
        <color rgb="FF0000FF"/>
        <rFont val="맑은 고딕"/>
        <family val="3"/>
        <charset val="129"/>
        <scheme val="minor"/>
      </rPr>
      <t>된 항목입니다. 기입이 가능하다면 연도별로 데이터를 기입/제출해 주십시오.</t>
    </r>
    <phoneticPr fontId="18" type="noConversion"/>
  </si>
  <si>
    <t>저탄소 제품 매출액</t>
    <phoneticPr fontId="18" type="noConversion"/>
  </si>
  <si>
    <t>친환경 제품/서비스 구매 개선 실적</t>
    <phoneticPr fontId="18" type="noConversion"/>
  </si>
  <si>
    <t>LCA(전과정평가) 수행한 제품의 수</t>
    <phoneticPr fontId="18" type="noConversion"/>
  </si>
  <si>
    <t>전체 제품 중 LCA(전과정평가) 수행한 제품의 비율</t>
    <phoneticPr fontId="18" type="noConversion"/>
  </si>
  <si>
    <t>등기임원 중 지배주주 및 친인척이 아닌 여성 임원의 수</t>
    <phoneticPr fontId="18" type="noConversion"/>
  </si>
  <si>
    <t>감사위원회 개최횟수</t>
    <phoneticPr fontId="18" type="noConversion"/>
  </si>
  <si>
    <t xml:space="preserve">최대주주 및 특수관계인(임원 및 계열회사 포함)을 제외한 5% 이상 지분보유자의 지분율 </t>
    <phoneticPr fontId="18" type="noConversion"/>
  </si>
  <si>
    <t>환경/사회영향을 평가한 공급업체 수 합계</t>
    <phoneticPr fontId="18" type="noConversion"/>
  </si>
  <si>
    <t xml:space="preserve">임직원 전체 근로시간 </t>
    <phoneticPr fontId="18" type="noConversion"/>
  </si>
  <si>
    <t xml:space="preserve">업무 관련 상해로 인한 사망자 수 </t>
    <phoneticPr fontId="18" type="noConversion"/>
  </si>
  <si>
    <t xml:space="preserve">업무 관련 상해로 인한 사망자 비율 </t>
    <phoneticPr fontId="18" type="noConversion"/>
  </si>
  <si>
    <t>업무 관련 상해로 인한 중상자 발생 수</t>
    <phoneticPr fontId="18" type="noConversion"/>
  </si>
  <si>
    <t>업무 관련 상해로 인한 중상자 발생 비율</t>
    <phoneticPr fontId="18" type="noConversion"/>
  </si>
  <si>
    <t xml:space="preserve">협력사 전체 근로시간 </t>
    <phoneticPr fontId="18" type="noConversion"/>
  </si>
  <si>
    <t>업무 관련 협력사 직원 사망자 비율</t>
    <phoneticPr fontId="18" type="noConversion"/>
  </si>
  <si>
    <t>업무 관련 협력사 직원 중상자 발생 수</t>
    <phoneticPr fontId="18" type="noConversion"/>
  </si>
  <si>
    <t>업무 관련 협력사 직원 중상자 비율</t>
    <phoneticPr fontId="18" type="noConversion"/>
  </si>
  <si>
    <t>업무와 관련된 근로손실재해율(LTIFR)</t>
    <phoneticPr fontId="18" type="noConversion"/>
  </si>
  <si>
    <t>성과 평가 및 경력 개발 심사를 받은 임직원 수 (남성)</t>
    <phoneticPr fontId="18" type="noConversion"/>
  </si>
  <si>
    <t>성과 평가 및 경력 개발 심사를 받은 임직원 수 (여성)</t>
    <phoneticPr fontId="18" type="noConversion"/>
  </si>
  <si>
    <t xml:space="preserve">외부 당사자가 제기하고 조직에서 확인된 불만 건수 </t>
    <phoneticPr fontId="18" type="noConversion"/>
  </si>
  <si>
    <t>규제기관으로 부터 제기된 불만 건수</t>
    <phoneticPr fontId="18" type="noConversion"/>
  </si>
  <si>
    <t>고객 데이터 유출 건수</t>
    <phoneticPr fontId="18" type="noConversion"/>
  </si>
  <si>
    <t>고객 데이터 도난 건수</t>
    <phoneticPr fontId="18" type="noConversion"/>
  </si>
  <si>
    <t>고개 데이터 분실 건수</t>
    <phoneticPr fontId="18" type="noConversion"/>
  </si>
  <si>
    <t xml:space="preserve">생물기원 이산화탄소 배출량 </t>
    <phoneticPr fontId="18" type="noConversion"/>
  </si>
  <si>
    <t>온실가스 배출 집약도 (Scope 3)</t>
    <phoneticPr fontId="18" type="noConversion"/>
  </si>
  <si>
    <t>온실가스 배출 집약도 (Scope 1+2)</t>
    <phoneticPr fontId="18" type="noConversion"/>
  </si>
  <si>
    <t>환경경영에 관한 총 임직원 교육 시간</t>
    <phoneticPr fontId="18" type="noConversion"/>
  </si>
  <si>
    <t>안전경영 교육 실시 시간</t>
    <phoneticPr fontId="18" type="noConversion"/>
  </si>
  <si>
    <t>3. 임직원 보수</t>
    <phoneticPr fontId="18" type="noConversion"/>
  </si>
  <si>
    <t>4. 신규 채용 임직원</t>
    <phoneticPr fontId="18" type="noConversion"/>
  </si>
  <si>
    <t>제품 및 서비스의 보건안전 관련 벌금 또는 처벌을 받은 사건 수</t>
    <phoneticPr fontId="18" type="noConversion"/>
  </si>
  <si>
    <t>제품 및 서비스의 보건안전 위반에 대해 경고를 받은 사건 수</t>
    <phoneticPr fontId="18" type="noConversion"/>
  </si>
  <si>
    <t>제품 및 서비스의 보건안전 자율 규정 위반 건수</t>
    <phoneticPr fontId="18" type="noConversion"/>
  </si>
  <si>
    <t>업무 관련 질병 발생 수</t>
    <phoneticPr fontId="18" type="noConversion"/>
  </si>
  <si>
    <t>업무 관련 질병으로 인한 사망자 수</t>
    <phoneticPr fontId="18" type="noConversion"/>
  </si>
  <si>
    <t>VOC 배출량</t>
    <phoneticPr fontId="18" type="noConversion"/>
  </si>
  <si>
    <t>TOC 배출량</t>
    <phoneticPr fontId="18" type="noConversion"/>
  </si>
  <si>
    <t>BOD 배출량</t>
    <phoneticPr fontId="18" type="noConversion"/>
  </si>
  <si>
    <t>SS 배출량</t>
    <phoneticPr fontId="18" type="noConversion"/>
  </si>
  <si>
    <r>
      <rPr>
        <b/>
        <sz val="14"/>
        <color rgb="FFFF0000"/>
        <rFont val="맑은 고딕"/>
        <family val="3"/>
        <charset val="129"/>
        <scheme val="minor"/>
      </rPr>
      <t xml:space="preserve"> (2023년) </t>
    </r>
    <r>
      <rPr>
        <b/>
        <sz val="14"/>
        <color theme="1"/>
        <rFont val="맑은 고딕"/>
        <family val="3"/>
        <charset val="129"/>
        <scheme val="minor"/>
      </rPr>
      <t xml:space="preserve">2023년 1월 1일 ~ 2023년 12월 31일 기준 데이터
</t>
    </r>
    <r>
      <rPr>
        <b/>
        <sz val="14"/>
        <color rgb="FFFF0000"/>
        <rFont val="맑은 고딕"/>
        <family val="3"/>
        <charset val="129"/>
        <scheme val="minor"/>
      </rPr>
      <t xml:space="preserve"> (2022년) </t>
    </r>
    <r>
      <rPr>
        <b/>
        <sz val="14"/>
        <color theme="1"/>
        <rFont val="맑은 고딕"/>
        <family val="3"/>
        <charset val="129"/>
        <scheme val="minor"/>
      </rPr>
      <t xml:space="preserve">2022년 1월 1일 ~ 2022년 12월 31일 기준 데이터
</t>
    </r>
    <r>
      <rPr>
        <b/>
        <sz val="14"/>
        <color rgb="FFFF0000"/>
        <rFont val="맑은 고딕"/>
        <family val="3"/>
        <charset val="129"/>
        <scheme val="minor"/>
      </rPr>
      <t xml:space="preserve"> (2021년)</t>
    </r>
    <r>
      <rPr>
        <b/>
        <sz val="14"/>
        <color theme="1"/>
        <rFont val="맑은 고딕"/>
        <family val="3"/>
        <charset val="129"/>
        <scheme val="minor"/>
      </rPr>
      <t xml:space="preserve"> 2021년 1월 1일 ~ 2021년 12월 31일 기준 데이터</t>
    </r>
    <phoneticPr fontId="18" type="noConversion"/>
  </si>
  <si>
    <t>사회적·경제적 측면의 법률 및 규정 위반 건수</t>
    <phoneticPr fontId="18" type="noConversion"/>
  </si>
  <si>
    <t>분쟁해결제도에 제기된 사건 수</t>
    <phoneticPr fontId="18" type="noConversion"/>
  </si>
  <si>
    <t>경제적 가치 분배 - 복리후생비</t>
    <phoneticPr fontId="18" type="noConversion"/>
  </si>
  <si>
    <t>감사위원회 위원 중에 법상 회계 또는 재무 전문가 요건을 충족하는 위원의 수</t>
    <phoneticPr fontId="18" type="noConversion"/>
  </si>
  <si>
    <t>윤리/반부패 교육 이수 인원</t>
    <phoneticPr fontId="18" type="noConversion"/>
  </si>
  <si>
    <t>윤리/반부패 교육받은 근로자의 비율</t>
    <phoneticPr fontId="18" type="noConversion"/>
  </si>
  <si>
    <t>1,790,400</t>
  </si>
  <si>
    <t>1,845,600</t>
  </si>
  <si>
    <t>1,778,400</t>
  </si>
  <si>
    <t>640,800</t>
  </si>
  <si>
    <t>727,200</t>
  </si>
  <si>
    <t>172,800</t>
  </si>
  <si>
    <t>187,200</t>
  </si>
  <si>
    <t>175,200</t>
  </si>
  <si>
    <t>12,652</t>
  </si>
  <si>
    <t>14,032</t>
  </si>
  <si>
    <t>12,304</t>
  </si>
  <si>
    <t xml:space="preserve">     임직원 평균 급여 (여성)</t>
    <phoneticPr fontId="18" type="noConversion"/>
  </si>
  <si>
    <t xml:space="preserve">     임직원 평균 급여 (남성)</t>
    <phoneticPr fontId="18" type="noConversion"/>
  </si>
  <si>
    <t>안전 역량 등을 평가한 공급업체 수 합계</t>
    <phoneticPr fontId="18" type="noConversion"/>
  </si>
  <si>
    <t>mg/L</t>
    <phoneticPr fontId="18" type="noConversion"/>
  </si>
  <si>
    <t>폐수 방류량 (다른 조직 및 폐수 재활용처)</t>
    <phoneticPr fontId="18" type="noConversion"/>
  </si>
  <si>
    <t>금액</t>
    <phoneticPr fontId="18" type="noConversion"/>
  </si>
  <si>
    <t>벌금 및 과태료</t>
  </si>
  <si>
    <t>벌금 및 과태료</t>
    <phoneticPr fontId="18" type="noConversion"/>
  </si>
  <si>
    <t>물 스트레스 지역의 물 소비량</t>
    <phoneticPr fontId="18" type="noConversion"/>
  </si>
  <si>
    <t>입자상 물질 (PM)*</t>
    <phoneticPr fontId="18" type="noConversion"/>
  </si>
  <si>
    <t>제재 조치의 수</t>
  </si>
  <si>
    <t>제재 조치의 수</t>
    <phoneticPr fontId="18" type="noConversion"/>
  </si>
  <si>
    <t>순 매출 (연결기준)</t>
    <phoneticPr fontId="18" type="noConversion"/>
  </si>
  <si>
    <t>재생에너지 사용량 (태양광)</t>
    <phoneticPr fontId="18" type="noConversion"/>
  </si>
  <si>
    <t>용수 재사용/재활용량</t>
  </si>
  <si>
    <t>용수 재순환/재활용 비율</t>
  </si>
  <si>
    <t>연령별 이사회 인원수 - 30세 미만</t>
  </si>
  <si>
    <t>연령별 이사회 인원수 - 30세 이상 50세 미만</t>
  </si>
  <si>
    <t>연령별 이사회 인원수 - 50세 이상</t>
  </si>
  <si>
    <t>성별 (남성) 이사회 인원 수</t>
    <phoneticPr fontId="18" type="noConversion"/>
  </si>
  <si>
    <t>1. 최고 거버넌스 기구와 그 위원회 구성</t>
    <phoneticPr fontId="18" type="noConversion"/>
  </si>
  <si>
    <t>3. 최고 거버넌스 기구(이사회)와 그 위원회 운영</t>
    <phoneticPr fontId="18" type="noConversion"/>
  </si>
  <si>
    <t>독립이사(사외이사) 수</t>
    <phoneticPr fontId="18" type="noConversion"/>
  </si>
  <si>
    <t>독립이사(사외이사) 비율</t>
    <phoneticPr fontId="18" type="noConversion"/>
  </si>
  <si>
    <t>이사회 내 여성 이사 수</t>
    <phoneticPr fontId="18" type="noConversion"/>
  </si>
  <si>
    <t>이사회 내 여성 이사 비율</t>
    <phoneticPr fontId="18" type="noConversion"/>
  </si>
  <si>
    <t>4. 최고 거버넌스 기구(이사회)에 보고된 중요 사항의 성격과 총 개수</t>
    <phoneticPr fontId="18" type="noConversion"/>
  </si>
  <si>
    <t>이사회에 보고된 중요사항의 보고 횟수</t>
  </si>
  <si>
    <t>5. 기업 소유권/운영</t>
    <phoneticPr fontId="18" type="noConversion"/>
  </si>
  <si>
    <t>정보보호 투자 비율</t>
    <phoneticPr fontId="18" type="noConversion"/>
  </si>
  <si>
    <t>- 재해발생건수/연간총근로시간 * 1,000,000</t>
    <phoneticPr fontId="18" type="noConversion"/>
  </si>
  <si>
    <t>백만 근로시간 당 건수</t>
    <phoneticPr fontId="18" type="noConversion"/>
  </si>
  <si>
    <t>경제적 가치 분배 - 기부금</t>
    <phoneticPr fontId="18" type="noConversion"/>
  </si>
  <si>
    <t>6. 이해관계자 소통</t>
    <phoneticPr fontId="18" type="noConversion"/>
  </si>
  <si>
    <t>7. 윤리경영 / 컴플라이언스</t>
    <phoneticPr fontId="18" type="noConversion"/>
  </si>
  <si>
    <t>8. 보수 정책</t>
    <phoneticPr fontId="18" type="noConversion"/>
  </si>
  <si>
    <t>불공정 행위에 대한 법적 조치의 수 (진행중)</t>
    <phoneticPr fontId="18" type="noConversion"/>
  </si>
  <si>
    <t>불공정 행위에 대한 법적 조치의 수 (완료 건수)</t>
    <phoneticPr fontId="18" type="noConversion"/>
  </si>
  <si>
    <t>명목세율</t>
    <phoneticPr fontId="18" type="noConversion"/>
  </si>
  <si>
    <t>경제적 가치 분배 - 법인세</t>
    <phoneticPr fontId="18" type="noConversion"/>
  </si>
  <si>
    <t>실질세율</t>
    <phoneticPr fontId="18" type="noConversion"/>
  </si>
  <si>
    <t>최대주주 및 특수관계인의 지분율</t>
    <phoneticPr fontId="18" type="noConversion"/>
  </si>
  <si>
    <t>회사에 대한 계열회사의 지분율</t>
    <phoneticPr fontId="18" type="noConversion"/>
  </si>
  <si>
    <t>최대주주 및 특수관계인을 제외한 사내이사의 지분율(금액은 시가기준)</t>
    <phoneticPr fontId="18" type="noConversion"/>
  </si>
  <si>
    <t>등기임원의 지분율</t>
    <phoneticPr fontId="18" type="noConversion"/>
  </si>
  <si>
    <t>자기주식 매입 금액</t>
    <phoneticPr fontId="18" type="noConversion"/>
  </si>
  <si>
    <t>자기주식 보유 현황</t>
    <phoneticPr fontId="18" type="noConversion"/>
  </si>
  <si>
    <t>주</t>
    <phoneticPr fontId="18" type="noConversion"/>
  </si>
  <si>
    <t>자기주식 보유 지분율</t>
    <phoneticPr fontId="18" type="noConversion"/>
  </si>
  <si>
    <t>여성 관리직 비율</t>
    <phoneticPr fontId="18" type="noConversion"/>
  </si>
  <si>
    <t>전체 사업장 수</t>
    <phoneticPr fontId="18" type="noConversion"/>
  </si>
  <si>
    <t>CEO를 제외한 전체 직원의 보수 평균</t>
    <phoneticPr fontId="18" type="noConversion"/>
  </si>
  <si>
    <t>CEO 총 보수</t>
    <phoneticPr fontId="18" type="noConversion"/>
  </si>
  <si>
    <t>이사 보수총액</t>
    <phoneticPr fontId="18" type="noConversion"/>
  </si>
  <si>
    <t>이사 1인당 평균 보수액</t>
    <phoneticPr fontId="18" type="noConversion"/>
  </si>
  <si>
    <t>업무 관련 협력사 직원 사망자 수</t>
    <phoneticPr fontId="18" type="noConversion"/>
  </si>
  <si>
    <t>전기 소비량</t>
    <phoneticPr fontId="18" type="noConversion"/>
  </si>
  <si>
    <t>스팀 소비량</t>
    <phoneticPr fontId="18" type="noConversion"/>
  </si>
  <si>
    <t>전기 판매량</t>
    <phoneticPr fontId="18" type="noConversion"/>
  </si>
  <si>
    <t>스팀 판매량</t>
    <phoneticPr fontId="18" type="noConversion"/>
  </si>
  <si>
    <t>조직 내부 총 에너지 사용량</t>
    <phoneticPr fontId="18" type="noConversion"/>
  </si>
  <si>
    <t>직접 온실가스 배출 총량 (Scope 1)</t>
    <phoneticPr fontId="18" type="noConversion"/>
  </si>
  <si>
    <t>사회공헌 프로그램 투입 비용 (기부금 총액)</t>
    <phoneticPr fontId="18" type="noConversion"/>
  </si>
  <si>
    <t>경영기획팀 김윤태 과장, 서동영 주임</t>
    <phoneticPr fontId="18" type="noConversion"/>
  </si>
  <si>
    <t>법인세비용차감전순이익(손실)</t>
  </si>
  <si>
    <t>천 원</t>
  </si>
  <si>
    <t>명목세액</t>
  </si>
  <si>
    <t>실질세액</t>
  </si>
  <si>
    <t xml:space="preserve"> </t>
    <phoneticPr fontId="18" type="noConversion"/>
  </si>
  <si>
    <t>울산공장</t>
    <phoneticPr fontId="18" type="noConversion"/>
  </si>
  <si>
    <t>온산공장</t>
    <phoneticPr fontId="18" type="noConversion"/>
  </si>
  <si>
    <t>각 사업장 온실가스 배출량 (scope 1)</t>
    <phoneticPr fontId="18" type="noConversion"/>
  </si>
  <si>
    <t xml:space="preserve">2023년 </t>
    <phoneticPr fontId="18" type="noConversion"/>
  </si>
  <si>
    <t>폐가스소각시설 확인</t>
    <phoneticPr fontId="18" type="noConversion"/>
  </si>
  <si>
    <t>폐가스소각시설 中 폐기물 소각 scope 1 배출량 확인</t>
    <phoneticPr fontId="18" type="noConversion"/>
  </si>
  <si>
    <t>폐가스시설 배출량
(배출제한규정 적용 x)</t>
    <phoneticPr fontId="18" type="noConversion"/>
  </si>
  <si>
    <t>배출제한규정 적용량</t>
    <phoneticPr fontId="18" type="noConversion"/>
  </si>
  <si>
    <t>적용 비율</t>
    <phoneticPr fontId="18" type="noConversion"/>
  </si>
  <si>
    <t>화학물질 발생량</t>
    <phoneticPr fontId="18" type="noConversion"/>
  </si>
  <si>
    <t>연간 교육비용</t>
    <phoneticPr fontId="18" type="noConversion"/>
  </si>
  <si>
    <t>총 육아휴직 사용자</t>
    <phoneticPr fontId="18" type="noConversion"/>
  </si>
  <si>
    <t>육아휴직을 마친 후 업무에 복귀한 임직원 수</t>
    <phoneticPr fontId="18" type="noConversion"/>
  </si>
  <si>
    <t>육아휴직 종료 후 직장에 복귀하여 12개월 간 근속한 임직원 수</t>
    <phoneticPr fontId="18" type="noConversion"/>
  </si>
  <si>
    <t>육아휴직 복귀 후 유지율(12개월)</t>
    <phoneticPr fontId="18" type="noConversion"/>
  </si>
  <si>
    <t>성별 (남성) 임직원 비율</t>
    <phoneticPr fontId="18" type="noConversion"/>
  </si>
  <si>
    <t>임직원 평균 근속연수</t>
    <phoneticPr fontId="18" type="noConversion"/>
  </si>
  <si>
    <t>온산</t>
    <phoneticPr fontId="18" type="noConversion"/>
  </si>
  <si>
    <t>울산</t>
    <phoneticPr fontId="18" type="noConversion"/>
  </si>
  <si>
    <t>합계</t>
    <phoneticPr fontId="18" type="noConversion"/>
  </si>
  <si>
    <t>폐기물 발생량</t>
    <phoneticPr fontId="18" type="noConversion"/>
  </si>
  <si>
    <t>일반폐기물 발생량 - 재활용</t>
    <phoneticPr fontId="18" type="noConversion"/>
  </si>
  <si>
    <t>일반폐기물 발생량 - 매립</t>
    <phoneticPr fontId="18" type="noConversion"/>
  </si>
  <si>
    <t>일반폐기물 발생량 - 에너지 회수로 소각</t>
    <phoneticPr fontId="18" type="noConversion"/>
  </si>
  <si>
    <t>일반폐기물 발생량 - 에너지 회수없이 소각</t>
    <phoneticPr fontId="18" type="noConversion"/>
  </si>
  <si>
    <t>일반폐기물 발생량 - 기타</t>
    <phoneticPr fontId="18" type="noConversion"/>
  </si>
  <si>
    <t>지정폐기물 발생량 - 재활용</t>
    <phoneticPr fontId="18" type="noConversion"/>
  </si>
  <si>
    <t>지정폐기물 발생량 - 매립</t>
    <phoneticPr fontId="18" type="noConversion"/>
  </si>
  <si>
    <t>지정폐기물 발생량 - 에너지 회수로 소각</t>
    <phoneticPr fontId="18" type="noConversion"/>
  </si>
  <si>
    <t>지정폐기물 발생량 - 에너지 회수없이 소각</t>
    <phoneticPr fontId="18" type="noConversion"/>
  </si>
  <si>
    <t>지정폐기물 발생량 - 기타</t>
    <phoneticPr fontId="18" type="noConversion"/>
  </si>
  <si>
    <t>5. 임직원 근속연수</t>
    <phoneticPr fontId="18" type="noConversion"/>
  </si>
  <si>
    <t>6. 인재개발</t>
    <phoneticPr fontId="18" type="noConversion"/>
  </si>
  <si>
    <t>7. 업무성과 및 경력 개발 평가</t>
    <phoneticPr fontId="18" type="noConversion"/>
  </si>
  <si>
    <t>1. 조직 내부에서의 에너지 소비</t>
    <phoneticPr fontId="18" type="noConversion"/>
  </si>
  <si>
    <t>2. 에너지 집약도</t>
    <phoneticPr fontId="18" type="noConversion"/>
  </si>
  <si>
    <t>3. 에너지 소비 감축</t>
    <phoneticPr fontId="18" type="noConversion"/>
  </si>
  <si>
    <t>4. 용수사용 총량 및 재활용 비율</t>
    <phoneticPr fontId="18" type="noConversion"/>
  </si>
  <si>
    <t>5. 폐수 방류</t>
    <phoneticPr fontId="18" type="noConversion"/>
  </si>
  <si>
    <t>6. 용수 소비량 (취수량 - 방류량)</t>
    <phoneticPr fontId="18" type="noConversion"/>
  </si>
  <si>
    <t>7. 환경법규 제재</t>
    <phoneticPr fontId="18" type="noConversion"/>
  </si>
  <si>
    <t>8. 직접 온실가스(GHG) 배출 (Scope 1)</t>
    <phoneticPr fontId="18" type="noConversion"/>
  </si>
  <si>
    <t>9. 간접 온실가스(GHG) 배출 (Scope 2)</t>
    <phoneticPr fontId="18" type="noConversion"/>
  </si>
  <si>
    <t>10. 기타 간접 온실가스(GHG) 배출 (Scope 3)</t>
    <phoneticPr fontId="18" type="noConversion"/>
  </si>
  <si>
    <t>12. 온실가스(GHG) 배출 집약도</t>
    <phoneticPr fontId="18" type="noConversion"/>
  </si>
  <si>
    <r>
      <t>13. NO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x, SO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 및 기타 중요한 대기 배출물</t>
    </r>
    <phoneticPr fontId="18" type="noConversion"/>
  </si>
  <si>
    <t>14. 오존파괴물질(ODS)</t>
    <phoneticPr fontId="18" type="noConversion"/>
  </si>
  <si>
    <t>15. 수질오염물질*</t>
    <phoneticPr fontId="18" type="noConversion"/>
  </si>
  <si>
    <t>16. 폐기물 발생량</t>
    <phoneticPr fontId="18" type="noConversion"/>
  </si>
  <si>
    <t>17. 제품 전과정평가(LCA)</t>
    <phoneticPr fontId="18" type="noConversion"/>
  </si>
  <si>
    <t>18. 화학물질</t>
    <phoneticPr fontId="18" type="noConversion"/>
  </si>
  <si>
    <t>19. 친환경 제품/서비스 구매 개선</t>
    <phoneticPr fontId="18" type="noConversion"/>
  </si>
  <si>
    <t>20. 친환경/사회 제품 개발</t>
    <phoneticPr fontId="18" type="noConversion"/>
  </si>
  <si>
    <t>21. 환경경영 교육</t>
    <phoneticPr fontId="18" type="noConversion"/>
  </si>
  <si>
    <t>1. 조직 규모</t>
    <phoneticPr fontId="18" type="noConversion"/>
  </si>
  <si>
    <t xml:space="preserve">     </t>
    <phoneticPr fontId="18" type="noConversion"/>
  </si>
  <si>
    <t>3. 정부 주식 보유 여부</t>
    <phoneticPr fontId="18" type="noConversion"/>
  </si>
  <si>
    <t>단체협약 가입율</t>
    <phoneticPr fontId="18" type="noConversion"/>
  </si>
  <si>
    <t>단위</t>
    <phoneticPr fontId="18" type="noConversion"/>
  </si>
  <si>
    <t>48.a 일반</t>
    <phoneticPr fontId="18" type="noConversion"/>
  </si>
  <si>
    <t>온산</t>
    <phoneticPr fontId="18" type="noConversion"/>
  </si>
  <si>
    <t>울산</t>
    <phoneticPr fontId="18" type="noConversion"/>
  </si>
  <si>
    <t>전체</t>
    <phoneticPr fontId="18" type="noConversion"/>
  </si>
  <si>
    <t>48.a 지정</t>
    <phoneticPr fontId="18" type="noConversion"/>
  </si>
  <si>
    <t>합계</t>
    <phoneticPr fontId="18" type="noConversion"/>
  </si>
  <si>
    <t>일반폐기물 발생량</t>
    <phoneticPr fontId="18" type="noConversion"/>
  </si>
  <si>
    <t>48.a 재활용</t>
    <phoneticPr fontId="18" type="noConversion"/>
  </si>
  <si>
    <t>전체</t>
    <phoneticPr fontId="18" type="noConversion"/>
  </si>
  <si>
    <t>48.c 매립</t>
    <phoneticPr fontId="18" type="noConversion"/>
  </si>
  <si>
    <t>48.c 에너지 회수로 소각</t>
    <phoneticPr fontId="18" type="noConversion"/>
  </si>
  <si>
    <t>48.c 에너지 회수없이 소각</t>
    <phoneticPr fontId="18" type="noConversion"/>
  </si>
  <si>
    <t>48.c 기타</t>
    <phoneticPr fontId="18" type="noConversion"/>
  </si>
  <si>
    <t>48.a  매립</t>
    <phoneticPr fontId="18" type="noConversion"/>
  </si>
  <si>
    <t>48.a  소각</t>
    <phoneticPr fontId="18" type="noConversion"/>
  </si>
  <si>
    <t>지정폐기물 발생량</t>
    <phoneticPr fontId="18" type="noConversion"/>
  </si>
  <si>
    <t>확인 요청 사항</t>
    <phoneticPr fontId="18" type="noConversion"/>
  </si>
  <si>
    <t>48.a 매립,소각과 48.c 매립,소각의 차이</t>
    <phoneticPr fontId="18" type="noConversion"/>
  </si>
  <si>
    <t>일반폐기물 발생량+지정폐기물 발생량=폐기물 발생량 불일치</t>
    <phoneticPr fontId="18" type="noConversion"/>
  </si>
  <si>
    <t>- 일반폐기물 발생량 합계: 연두색 셀 제외한 합</t>
    <phoneticPr fontId="18" type="noConversion"/>
  </si>
  <si>
    <t>- 지정폐기물 발생량 합계: 연두색 셀 제외한 합</t>
    <phoneticPr fontId="18" type="noConversion"/>
  </si>
  <si>
    <t>- 노란색 열, 주황색 열 각각 일치 必</t>
    <phoneticPr fontId="18" type="noConversion"/>
  </si>
  <si>
    <t>각주</t>
    <phoneticPr fontId="18" type="noConversion"/>
  </si>
  <si>
    <t>- 명목세액/법인세비용차감전순이익*100</t>
    <phoneticPr fontId="18" type="noConversion"/>
  </si>
  <si>
    <t>- 실질세액/법인세비용차감전순이익*100</t>
    <phoneticPr fontId="18" type="noConversion"/>
  </si>
  <si>
    <t>- 매출액 원단위 연결기준</t>
    <phoneticPr fontId="18" type="noConversion"/>
  </si>
  <si>
    <t>-</t>
    <phoneticPr fontId="18" type="noConversion"/>
  </si>
  <si>
    <t>각주</t>
    <phoneticPr fontId="18" type="noConversion"/>
  </si>
  <si>
    <t>- 전사 법정의무교육 기준</t>
    <phoneticPr fontId="18" type="noConversion"/>
  </si>
  <si>
    <t>8. 노사관계</t>
    <phoneticPr fontId="18" type="noConversion"/>
  </si>
  <si>
    <t>9. 육아휴직</t>
    <phoneticPr fontId="18" type="noConversion"/>
  </si>
  <si>
    <t>10. 업무관련 상해 - 임직원</t>
    <phoneticPr fontId="18" type="noConversion"/>
  </si>
  <si>
    <t>- 금년도 12개월 근속자/전년도 복귀자*100</t>
    <phoneticPr fontId="18" type="noConversion"/>
  </si>
  <si>
    <t>- 주요 경영진(등기임원) 제외 (사업보고서 기준)</t>
    <phoneticPr fontId="18" type="noConversion"/>
  </si>
  <si>
    <t>- 임원, 계약직 제외</t>
    <phoneticPr fontId="18" type="noConversion"/>
  </si>
  <si>
    <t>- 발행주식 총수 대비</t>
    <phoneticPr fontId="18" type="noConversion"/>
  </si>
  <si>
    <t>- 2022년 감사위원회 최초설치</t>
    <phoneticPr fontId="18" type="noConversion"/>
  </si>
  <si>
    <t>11. 업무관련 상해 - 협력사</t>
    <phoneticPr fontId="18" type="noConversion"/>
  </si>
  <si>
    <t>12. 업무상 질병 - 임직원</t>
    <phoneticPr fontId="18" type="noConversion"/>
  </si>
  <si>
    <t>13. 업무상 질병 - 협력사</t>
    <phoneticPr fontId="18" type="noConversion"/>
  </si>
  <si>
    <t>14. 안전경영 교육</t>
    <phoneticPr fontId="18" type="noConversion"/>
  </si>
  <si>
    <t>15. 공급망 관리</t>
    <phoneticPr fontId="18" type="noConversion"/>
  </si>
  <si>
    <t>16. 주요 사업장에서 현지 공급업체에 지급하는 지출 비율</t>
    <phoneticPr fontId="18" type="noConversion"/>
  </si>
  <si>
    <t>17. 지역 사회 임팩트</t>
    <phoneticPr fontId="18" type="noConversion"/>
  </si>
  <si>
    <t>18. 정보보호 투자</t>
    <phoneticPr fontId="18" type="noConversion"/>
  </si>
  <si>
    <t>19. 고객개인정보보호 위반 및 고객정보 분실 사실이 입증된 불만 건수</t>
    <phoneticPr fontId="18" type="noConversion"/>
  </si>
  <si>
    <t>20. 제품 및 서비스의 안전보건 영향에 관한 법률규정 및 자율규정 위반</t>
    <phoneticPr fontId="18" type="noConversion"/>
  </si>
  <si>
    <t>21. 사회적·경제적 측면의 법률 및 규정 위반</t>
    <phoneticPr fontId="18" type="noConversion"/>
  </si>
  <si>
    <t>- 전년도 데이터 산정 오류로 데이터 상이</t>
  </si>
  <si>
    <t>- 전년도 데이터 산정 오류로 데이터 상이</t>
    <phoneticPr fontId="18" type="noConversion"/>
  </si>
  <si>
    <t>- 매출액 원단위 연결기준
- 전년도 데이터 산정 오류로 데이터 상이</t>
    <phoneticPr fontId="18" type="noConversion"/>
  </si>
  <si>
    <t>- 연결기준</t>
    <phoneticPr fontId="18" type="noConversion"/>
  </si>
  <si>
    <t>2. 직접적인 경제가치 발생과 분배</t>
    <phoneticPr fontId="18" type="noConversion"/>
  </si>
  <si>
    <t>* 연결 재무제표 기준</t>
    <phoneticPr fontId="18" type="noConversion"/>
  </si>
  <si>
    <t>회사에 대한 계열회사의 지분율: (주)코리아에어텍</t>
  </si>
  <si>
    <t>회사에 대한 계열회사의 지분율: 오드펠터미널코리아㈜</t>
  </si>
  <si>
    <t>회사에 대한 계열회사의 지분율: ㈜한주</t>
  </si>
  <si>
    <t>회사에 대한 계열회사의 지분율: KPIC DAWN (SHANGHAI) POLYMER</t>
  </si>
  <si>
    <t>- 전사 법정의무교육 기준
- 연중 입퇴사자 반영된 수치로 '경제'의 임직원 수와 상이</t>
    <phoneticPr fontId="18" type="noConversion"/>
  </si>
  <si>
    <t>- 전사 법정의무교육 및 기타 교육 포함</t>
    <phoneticPr fontId="18" type="noConversion"/>
  </si>
  <si>
    <t>- (TMS+SEMS)</t>
    <phoneticPr fontId="18" type="noConversion"/>
  </si>
  <si>
    <t>- 과거 데이터 산정 오류로 데이터 상이</t>
    <phoneticPr fontId="18" type="noConversion"/>
  </si>
  <si>
    <t>- 금년도부터 데이터 측정하여 과거 데이터까지 취합 후 업데이트</t>
    <phoneticPr fontId="18" type="noConversion"/>
  </si>
  <si>
    <t>기타 간접 온실가스(GHG) 배출 총량 (Scope 3)</t>
    <phoneticPr fontId="18" type="noConversion"/>
  </si>
  <si>
    <t>업스트림(Upstream) 기타 간접 온실가스(GHG) 배출 총량 (Scope 3)</t>
    <phoneticPr fontId="18" type="noConversion"/>
  </si>
  <si>
    <t>다운스트림(Downstream) 기타 간접 온실가스(GHG) 배출 총량 (Scope 3)</t>
    <phoneticPr fontId="18" type="noConversion"/>
  </si>
  <si>
    <t>-</t>
  </si>
  <si>
    <t>-</t>
    <phoneticPr fontId="18" type="noConversion"/>
  </si>
  <si>
    <t>조직규모/경제</t>
    <phoneticPr fontId="18" type="noConversion"/>
  </si>
  <si>
    <t>환경</t>
    <phoneticPr fontId="18" type="noConversion"/>
  </si>
  <si>
    <t>사회</t>
    <phoneticPr fontId="18" type="noConversion"/>
  </si>
  <si>
    <t>지배구조</t>
    <phoneticPr fontId="18" type="noConversion"/>
  </si>
  <si>
    <t>조직 규모</t>
    <phoneticPr fontId="18" type="noConversion"/>
  </si>
  <si>
    <t>조직 내부에서의 에너지소비</t>
    <phoneticPr fontId="18" type="noConversion"/>
  </si>
  <si>
    <t>범주별 임직원의 구성현황</t>
    <phoneticPr fontId="18" type="noConversion"/>
  </si>
  <si>
    <t>직접적인 경제가치 발생과 분배</t>
    <phoneticPr fontId="18" type="noConversion"/>
  </si>
  <si>
    <t>에너지 집약도</t>
    <phoneticPr fontId="18" type="noConversion"/>
  </si>
  <si>
    <t>범주별 거버넌스 기구의 구성 현황</t>
    <phoneticPr fontId="18" type="noConversion"/>
  </si>
  <si>
    <t>정부 주식 보유 여부</t>
    <phoneticPr fontId="18" type="noConversion"/>
  </si>
  <si>
    <t>에너지 소비 감축</t>
    <phoneticPr fontId="18" type="noConversion"/>
  </si>
  <si>
    <t>최고 거버넌스 기구(이사회)와 그 위원회 운영</t>
    <phoneticPr fontId="18" type="noConversion"/>
  </si>
  <si>
    <t>용수사용 총량 및 재활용 비율</t>
    <phoneticPr fontId="18" type="noConversion"/>
  </si>
  <si>
    <t>최고 거버넌스 기구(이사회)에 보고된 중요 사항의 성격과 총 개수</t>
    <phoneticPr fontId="18" type="noConversion"/>
  </si>
  <si>
    <t>폐수 방류</t>
    <phoneticPr fontId="18" type="noConversion"/>
  </si>
  <si>
    <t>기업 소유권/운영</t>
    <phoneticPr fontId="18" type="noConversion"/>
  </si>
  <si>
    <t>용수 소비량 (취수량 - 방류량)</t>
    <phoneticPr fontId="18" type="noConversion"/>
  </si>
  <si>
    <t>이해 관계자 소통</t>
    <phoneticPr fontId="18" type="noConversion"/>
  </si>
  <si>
    <t>주요 사업장에서 현지 공급업체에 지급하는 지출 비율</t>
    <phoneticPr fontId="18" type="noConversion"/>
  </si>
  <si>
    <t>직접 온실가스(GHG) 배출 (Scope 1)</t>
    <phoneticPr fontId="18" type="noConversion"/>
  </si>
  <si>
    <t>기타 간접 온실가스(GHG) 배출 (Scope 3)</t>
    <phoneticPr fontId="18" type="noConversion"/>
  </si>
  <si>
    <t>온실가스(GHG) 배출 집약도</t>
    <phoneticPr fontId="18" type="noConversion"/>
  </si>
  <si>
    <t>NOx, SOx 및 기타 중요한 대기 배출물</t>
    <phoneticPr fontId="18" type="noConversion"/>
  </si>
  <si>
    <t>오존파괴물질(ODS)</t>
    <phoneticPr fontId="18" type="noConversion"/>
  </si>
  <si>
    <t>수질 오염 물질</t>
    <phoneticPr fontId="18" type="noConversion"/>
  </si>
  <si>
    <t>대한유화 2023 ESG Factbook</t>
    <phoneticPr fontId="18" type="noConversion"/>
  </si>
  <si>
    <t>환경법규 제재</t>
    <phoneticPr fontId="18" type="noConversion"/>
  </si>
  <si>
    <t>간접 온실가스(GHG) 배출 (Scope 2)</t>
    <phoneticPr fontId="18" type="noConversion"/>
  </si>
  <si>
    <t>제품 전과정평가(LCA)</t>
    <phoneticPr fontId="18" type="noConversion"/>
  </si>
  <si>
    <t>화학물질</t>
    <phoneticPr fontId="18" type="noConversion"/>
  </si>
  <si>
    <t>친환경 제품/서비스 구매 개선</t>
    <phoneticPr fontId="18" type="noConversion"/>
  </si>
  <si>
    <t>친환경/사회 제품 개발</t>
    <phoneticPr fontId="18" type="noConversion"/>
  </si>
  <si>
    <t>환경경영 교육</t>
    <phoneticPr fontId="18" type="noConversion"/>
  </si>
  <si>
    <t>임직원 보수</t>
    <phoneticPr fontId="18" type="noConversion"/>
  </si>
  <si>
    <t>신규 채용 임직원</t>
    <phoneticPr fontId="18" type="noConversion"/>
  </si>
  <si>
    <t>임직원 근속연수</t>
    <phoneticPr fontId="18" type="noConversion"/>
  </si>
  <si>
    <t>인재개발</t>
    <phoneticPr fontId="18" type="noConversion"/>
  </si>
  <si>
    <t>업무성과 및 경력 개발 평가</t>
    <phoneticPr fontId="18" type="noConversion"/>
  </si>
  <si>
    <t>노사관계</t>
    <phoneticPr fontId="18" type="noConversion"/>
  </si>
  <si>
    <t>육아휴직</t>
    <phoneticPr fontId="18" type="noConversion"/>
  </si>
  <si>
    <t>업무관련 상해 - 임직원</t>
    <phoneticPr fontId="18" type="noConversion"/>
  </si>
  <si>
    <t>업무관련 상해 - 협력사</t>
    <phoneticPr fontId="18" type="noConversion"/>
  </si>
  <si>
    <t>안전경영 교육</t>
    <phoneticPr fontId="18" type="noConversion"/>
  </si>
  <si>
    <t>공급망 관리</t>
    <phoneticPr fontId="18" type="noConversion"/>
  </si>
  <si>
    <t>지역 사회 임팩트</t>
    <phoneticPr fontId="18" type="noConversion"/>
  </si>
  <si>
    <t>정보보호 투자</t>
    <phoneticPr fontId="18" type="noConversion"/>
  </si>
  <si>
    <t>고객개인정보보호 위반 및 고객정보 분실 사실이 입증된 불만 건수</t>
    <phoneticPr fontId="18" type="noConversion"/>
  </si>
  <si>
    <t>최고 거버넌스 기구와 그 위원회 구성</t>
    <phoneticPr fontId="18" type="noConversion"/>
  </si>
  <si>
    <t>윤리경영 / 컴플라이언스</t>
    <phoneticPr fontId="18" type="noConversion"/>
  </si>
  <si>
    <t>보수정책</t>
    <phoneticPr fontId="18" type="noConversion"/>
  </si>
  <si>
    <t>- 전년도 데이터 산정 오류로 데이터 상이
- 매출액 원단위 연결기준</t>
    <phoneticPr fontId="18" type="noConversion"/>
  </si>
  <si>
    <t>- 과거 데이터 산정 오류로 데이터 상이</t>
  </si>
  <si>
    <t>22. 고충 처리 현황</t>
    <phoneticPr fontId="18" type="noConversion"/>
  </si>
  <si>
    <t>임직원 고충 접수 (고충처리위원회, 신문고)</t>
    <phoneticPr fontId="18" type="noConversion"/>
  </si>
  <si>
    <t>임직원 고충 처리 (고충처리위원회, 신문고)</t>
    <phoneticPr fontId="18" type="noConversion"/>
  </si>
  <si>
    <t>임직원 고충 처리율</t>
    <phoneticPr fontId="18" type="noConversion"/>
  </si>
  <si>
    <t>임직원 외 이해관계자(고객, 협력사 등) 고충 접수</t>
    <phoneticPr fontId="18" type="noConversion"/>
  </si>
  <si>
    <t>임직원 외 이해관계자(고객, 협력사 등) 고충 처리</t>
    <phoneticPr fontId="18" type="noConversion"/>
  </si>
  <si>
    <t>임직원 외 이해관계자 고충 처리율</t>
    <phoneticPr fontId="18" type="noConversion"/>
  </si>
  <si>
    <t>N/A</t>
    <phoneticPr fontId="18" type="noConversion"/>
  </si>
  <si>
    <t>- 공장-협력사 협의체, 안전보건 건의함</t>
    <phoneticPr fontId="18" type="noConversion"/>
  </si>
  <si>
    <t>임직원 고충 접수 (사이버 감사실)</t>
    <phoneticPr fontId="18" type="noConversion"/>
  </si>
  <si>
    <t>임직원 고충 처리 (사이버 감사실)</t>
    <phoneticPr fontId="18" type="noConversion"/>
  </si>
  <si>
    <t>온실가스 총 배출량 (Scope 1+2)</t>
    <phoneticPr fontId="18" type="noConversion"/>
  </si>
  <si>
    <t>업무상 질병 - 임직원</t>
    <phoneticPr fontId="18" type="noConversion"/>
  </si>
  <si>
    <t>업무상 질병 - 협력사</t>
    <phoneticPr fontId="18" type="noConversion"/>
  </si>
  <si>
    <t>제품 및 서비스의 안전보건 영향에 관한 법률규정 및 자율규정 위반</t>
    <phoneticPr fontId="18" type="noConversion"/>
  </si>
  <si>
    <t>사회적·경제적 측면의 법률 및 규정 위반</t>
    <phoneticPr fontId="18" type="noConversion"/>
  </si>
  <si>
    <t>고충 처리 현황</t>
    <phoneticPr fontId="18" type="noConversion"/>
  </si>
  <si>
    <t>11. 온실가스 총 배출량 (Scope 1+2)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</si>
</sst>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.0_-;\-* #,##0.0_-;_-* &quot;-&quot;_-;_-@_-"/>
    <numFmt numFmtId="178" formatCode="0_);[Red]\(0\)"/>
    <numFmt numFmtId="179" formatCode="0_ "/>
    <numFmt numFmtId="180" formatCode="#,##0_ "/>
    <numFmt numFmtId="181" formatCode="_-* #,##0.000_-;\-* #,##0.000_-;_-* &quot;-&quot;??_-;_-@_-"/>
    <numFmt numFmtId="182" formatCode="#,##0.00_ "/>
    <numFmt numFmtId="183" formatCode="0.00_ "/>
    <numFmt numFmtId="184" formatCode="#,##0.0_ "/>
    <numFmt numFmtId="185" formatCode="0.0_);[Red]\(0.0\)"/>
    <numFmt numFmtId="186" formatCode="0.000%"/>
    <numFmt numFmtId="187" formatCode="#,##0_);[Red]\(#,##0\)"/>
    <numFmt numFmtId="188" formatCode="0.0_ "/>
    <numFmt numFmtId="189" formatCode="0.00_);[Red]\(0.00\)"/>
    <numFmt numFmtId="190" formatCode="#,##0.00_);[Red]\(#,##0.00\)"/>
  </numFmts>
  <fonts count="4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b/>
      <sz val="6"/>
      <color theme="4" tint="0.7999816888943144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i/>
      <sz val="14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2"/>
      <charset val="129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4" fillId="0" borderId="0"/>
  </cellStyleXfs>
  <cellXfs count="301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4" fillId="35" borderId="0" xfId="0" applyFont="1" applyFill="1">
      <alignment vertical="center"/>
    </xf>
    <xf numFmtId="0" fontId="24" fillId="35" borderId="17" xfId="0" applyFont="1" applyFill="1" applyBorder="1">
      <alignment vertical="center"/>
    </xf>
    <xf numFmtId="0" fontId="24" fillId="35" borderId="16" xfId="0" applyFont="1" applyFill="1" applyBorder="1">
      <alignment vertical="center"/>
    </xf>
    <xf numFmtId="0" fontId="24" fillId="35" borderId="15" xfId="0" applyFont="1" applyFill="1" applyBorder="1">
      <alignment vertical="center"/>
    </xf>
    <xf numFmtId="0" fontId="24" fillId="35" borderId="14" xfId="0" applyFont="1" applyFill="1" applyBorder="1">
      <alignment vertical="center"/>
    </xf>
    <xf numFmtId="0" fontId="30" fillId="35" borderId="0" xfId="0" applyFont="1" applyFill="1">
      <alignment vertical="center"/>
    </xf>
    <xf numFmtId="0" fontId="31" fillId="35" borderId="0" xfId="0" applyFont="1" applyFill="1">
      <alignment vertical="center"/>
    </xf>
    <xf numFmtId="0" fontId="30" fillId="35" borderId="13" xfId="0" applyFont="1" applyFill="1" applyBorder="1">
      <alignment vertical="center"/>
    </xf>
    <xf numFmtId="0" fontId="31" fillId="35" borderId="0" xfId="0" quotePrefix="1" applyFont="1" applyFill="1">
      <alignment vertical="center"/>
    </xf>
    <xf numFmtId="0" fontId="32" fillId="35" borderId="0" xfId="0" applyFont="1" applyFill="1">
      <alignment vertical="center"/>
    </xf>
    <xf numFmtId="0" fontId="32" fillId="35" borderId="13" xfId="0" applyFont="1" applyFill="1" applyBorder="1">
      <alignment vertical="center"/>
    </xf>
    <xf numFmtId="0" fontId="33" fillId="35" borderId="0" xfId="0" applyFont="1" applyFill="1">
      <alignment vertical="center"/>
    </xf>
    <xf numFmtId="0" fontId="24" fillId="35" borderId="12" xfId="0" applyFont="1" applyFill="1" applyBorder="1">
      <alignment vertical="center"/>
    </xf>
    <xf numFmtId="0" fontId="32" fillId="35" borderId="11" xfId="0" applyFont="1" applyFill="1" applyBorder="1">
      <alignment vertical="center"/>
    </xf>
    <xf numFmtId="0" fontId="32" fillId="35" borderId="10" xfId="0" applyFont="1" applyFill="1" applyBorder="1">
      <alignment vertical="center"/>
    </xf>
    <xf numFmtId="0" fontId="23" fillId="34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0" fillId="0" borderId="21" xfId="1" applyFont="1" applyBorder="1">
      <alignment vertical="center"/>
    </xf>
    <xf numFmtId="41" fontId="0" fillId="0" borderId="21" xfId="1" applyFont="1" applyFill="1" applyBorder="1">
      <alignment vertical="center"/>
    </xf>
    <xf numFmtId="0" fontId="24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 indent="1"/>
    </xf>
    <xf numFmtId="0" fontId="2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176" fontId="0" fillId="0" borderId="21" xfId="1" applyNumberFormat="1" applyFont="1" applyFill="1" applyBorder="1">
      <alignment vertical="center"/>
    </xf>
    <xf numFmtId="0" fontId="0" fillId="0" borderId="21" xfId="0" applyBorder="1">
      <alignment vertical="center"/>
    </xf>
    <xf numFmtId="0" fontId="21" fillId="0" borderId="21" xfId="0" applyFont="1" applyBorder="1">
      <alignment vertical="center"/>
    </xf>
    <xf numFmtId="41" fontId="24" fillId="0" borderId="21" xfId="1" applyFont="1" applyFill="1" applyBorder="1">
      <alignment vertical="center"/>
    </xf>
    <xf numFmtId="0" fontId="24" fillId="0" borderId="21" xfId="0" applyFont="1" applyBorder="1" applyAlignment="1">
      <alignment horizontal="left" vertical="center" indent="1"/>
    </xf>
    <xf numFmtId="41" fontId="0" fillId="0" borderId="21" xfId="1" applyFont="1" applyFill="1" applyBorder="1" applyAlignment="1">
      <alignment horizontal="right" vertical="center"/>
    </xf>
    <xf numFmtId="0" fontId="0" fillId="33" borderId="27" xfId="0" applyFill="1" applyBorder="1">
      <alignment vertical="center"/>
    </xf>
    <xf numFmtId="0" fontId="0" fillId="0" borderId="27" xfId="0" applyBorder="1" applyAlignment="1">
      <alignment horizontal="left" vertical="center" indent="1"/>
    </xf>
    <xf numFmtId="0" fontId="2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24" fillId="0" borderId="27" xfId="1" applyNumberFormat="1" applyFont="1" applyFill="1" applyBorder="1" applyAlignment="1">
      <alignment horizontal="right" vertical="center"/>
    </xf>
    <xf numFmtId="41" fontId="0" fillId="0" borderId="27" xfId="1" applyFont="1" applyFill="1" applyBorder="1">
      <alignment vertical="center"/>
    </xf>
    <xf numFmtId="41" fontId="0" fillId="0" borderId="21" xfId="1" applyFont="1" applyBorder="1" applyAlignment="1">
      <alignment horizontal="right" vertical="center"/>
    </xf>
    <xf numFmtId="0" fontId="0" fillId="35" borderId="21" xfId="0" applyFill="1" applyBorder="1" applyAlignment="1">
      <alignment horizontal="center" vertical="center"/>
    </xf>
    <xf numFmtId="0" fontId="0" fillId="0" borderId="21" xfId="0" quotePrefix="1" applyBorder="1">
      <alignment vertical="center"/>
    </xf>
    <xf numFmtId="41" fontId="24" fillId="0" borderId="0" xfId="0" applyNumberFormat="1" applyFont="1">
      <alignment vertical="center"/>
    </xf>
    <xf numFmtId="0" fontId="0" fillId="0" borderId="26" xfId="0" applyBorder="1" applyAlignment="1">
      <alignment horizontal="center" vertical="center"/>
    </xf>
    <xf numFmtId="0" fontId="0" fillId="35" borderId="21" xfId="0" applyFill="1" applyBorder="1" applyAlignment="1">
      <alignment horizontal="left" vertical="center" indent="1"/>
    </xf>
    <xf numFmtId="41" fontId="0" fillId="35" borderId="21" xfId="1" applyFont="1" applyFill="1" applyBorder="1">
      <alignment vertical="center"/>
    </xf>
    <xf numFmtId="0" fontId="0" fillId="35" borderId="21" xfId="0" applyFill="1" applyBorder="1">
      <alignment vertical="center"/>
    </xf>
    <xf numFmtId="180" fontId="0" fillId="35" borderId="21" xfId="1" applyNumberFormat="1" applyFont="1" applyFill="1" applyBorder="1">
      <alignment vertical="center"/>
    </xf>
    <xf numFmtId="180" fontId="24" fillId="35" borderId="21" xfId="1" applyNumberFormat="1" applyFont="1" applyFill="1" applyBorder="1">
      <alignment vertical="center"/>
    </xf>
    <xf numFmtId="180" fontId="0" fillId="35" borderId="21" xfId="0" applyNumberFormat="1" applyFill="1" applyBorder="1">
      <alignment vertical="center"/>
    </xf>
    <xf numFmtId="41" fontId="26" fillId="0" borderId="21" xfId="1" applyFont="1" applyFill="1" applyBorder="1" applyAlignment="1">
      <alignment horizontal="right" vertical="center"/>
    </xf>
    <xf numFmtId="180" fontId="26" fillId="35" borderId="21" xfId="1" applyNumberFormat="1" applyFont="1" applyFill="1" applyBorder="1" applyAlignment="1">
      <alignment horizontal="right" vertical="center"/>
    </xf>
    <xf numFmtId="180" fontId="0" fillId="35" borderId="21" xfId="0" applyNumberFormat="1" applyFill="1" applyBorder="1" applyAlignment="1">
      <alignment horizontal="right" vertical="center"/>
    </xf>
    <xf numFmtId="177" fontId="0" fillId="35" borderId="21" xfId="1" applyNumberFormat="1" applyFont="1" applyFill="1" applyBorder="1">
      <alignment vertical="center"/>
    </xf>
    <xf numFmtId="0" fontId="0" fillId="35" borderId="26" xfId="0" applyFill="1" applyBorder="1" applyAlignment="1">
      <alignment horizontal="left" vertical="center" indent="1"/>
    </xf>
    <xf numFmtId="0" fontId="24" fillId="35" borderId="21" xfId="0" applyFont="1" applyFill="1" applyBorder="1" applyAlignment="1">
      <alignment horizontal="center" vertical="center"/>
    </xf>
    <xf numFmtId="180" fontId="39" fillId="0" borderId="21" xfId="1" applyNumberFormat="1" applyFont="1" applyBorder="1" applyAlignment="1">
      <alignment horizontal="right" vertical="top" wrapText="1"/>
    </xf>
    <xf numFmtId="180" fontId="0" fillId="0" borderId="21" xfId="1" applyNumberFormat="1" applyFont="1" applyFill="1" applyBorder="1">
      <alignment vertical="center"/>
    </xf>
    <xf numFmtId="180" fontId="24" fillId="0" borderId="21" xfId="1" applyNumberFormat="1" applyFont="1" applyFill="1" applyBorder="1">
      <alignment vertical="center"/>
    </xf>
    <xf numFmtId="180" fontId="0" fillId="0" borderId="21" xfId="1" applyNumberFormat="1" applyFont="1" applyBorder="1">
      <alignment vertical="center"/>
    </xf>
    <xf numFmtId="180" fontId="24" fillId="35" borderId="21" xfId="0" applyNumberFormat="1" applyFont="1" applyFill="1" applyBorder="1">
      <alignment vertical="center"/>
    </xf>
    <xf numFmtId="41" fontId="0" fillId="35" borderId="21" xfId="1" applyFont="1" applyFill="1" applyBorder="1" applyAlignment="1">
      <alignment horizontal="right" vertical="center"/>
    </xf>
    <xf numFmtId="180" fontId="0" fillId="35" borderId="21" xfId="1" applyNumberFormat="1" applyFont="1" applyFill="1" applyBorder="1" applyAlignment="1">
      <alignment horizontal="right" vertical="center"/>
    </xf>
    <xf numFmtId="41" fontId="0" fillId="35" borderId="21" xfId="45" applyNumberFormat="1" applyFont="1" applyFill="1" applyBorder="1" applyAlignment="1">
      <alignment horizontal="right" vertical="center"/>
    </xf>
    <xf numFmtId="180" fontId="0" fillId="35" borderId="21" xfId="45" applyNumberFormat="1" applyFont="1" applyFill="1" applyBorder="1" applyAlignment="1">
      <alignment horizontal="right" vertical="center"/>
    </xf>
    <xf numFmtId="0" fontId="22" fillId="33" borderId="28" xfId="0" applyFont="1" applyFill="1" applyBorder="1" applyAlignment="1">
      <alignment horizontal="center" vertical="center"/>
    </xf>
    <xf numFmtId="180" fontId="24" fillId="35" borderId="21" xfId="0" applyNumberFormat="1" applyFont="1" applyFill="1" applyBorder="1" applyAlignment="1">
      <alignment horizontal="right" vertical="center"/>
    </xf>
    <xf numFmtId="180" fontId="0" fillId="0" borderId="21" xfId="0" applyNumberFormat="1" applyBorder="1">
      <alignment vertical="center"/>
    </xf>
    <xf numFmtId="180" fontId="24" fillId="0" borderId="21" xfId="0" applyNumberFormat="1" applyFont="1" applyBorder="1">
      <alignment vertical="center"/>
    </xf>
    <xf numFmtId="180" fontId="1" fillId="35" borderId="21" xfId="1" applyNumberFormat="1" applyFont="1" applyFill="1" applyBorder="1">
      <alignment vertical="center"/>
    </xf>
    <xf numFmtId="180" fontId="26" fillId="35" borderId="21" xfId="0" applyNumberFormat="1" applyFont="1" applyFill="1" applyBorder="1">
      <alignment vertical="center"/>
    </xf>
    <xf numFmtId="41" fontId="24" fillId="35" borderId="21" xfId="0" applyNumberFormat="1" applyFont="1" applyFill="1" applyBorder="1">
      <alignment vertical="center"/>
    </xf>
    <xf numFmtId="0" fontId="24" fillId="0" borderId="21" xfId="0" quotePrefix="1" applyFont="1" applyBorder="1">
      <alignment vertical="center"/>
    </xf>
    <xf numFmtId="180" fontId="24" fillId="35" borderId="21" xfId="45" applyNumberFormat="1" applyFont="1" applyFill="1" applyBorder="1" applyAlignment="1">
      <alignment horizontal="right" vertical="center"/>
    </xf>
    <xf numFmtId="176" fontId="20" fillId="0" borderId="0" xfId="1" applyNumberFormat="1" applyFont="1">
      <alignment vertical="center"/>
    </xf>
    <xf numFmtId="182" fontId="0" fillId="35" borderId="21" xfId="1" applyNumberFormat="1" applyFont="1" applyFill="1" applyBorder="1">
      <alignment vertical="center"/>
    </xf>
    <xf numFmtId="41" fontId="24" fillId="35" borderId="21" xfId="45" applyNumberFormat="1" applyFont="1" applyFill="1" applyBorder="1" applyAlignment="1">
      <alignment horizontal="right" vertical="center"/>
    </xf>
    <xf numFmtId="180" fontId="0" fillId="0" borderId="21" xfId="0" applyNumberFormat="1" applyBorder="1" applyAlignment="1">
      <alignment horizontal="left" vertical="center" indent="1"/>
    </xf>
    <xf numFmtId="180" fontId="0" fillId="0" borderId="21" xfId="0" applyNumberFormat="1" applyBorder="1" applyAlignment="1">
      <alignment horizontal="center" vertical="center"/>
    </xf>
    <xf numFmtId="180" fontId="0" fillId="35" borderId="21" xfId="0" applyNumberFormat="1" applyFill="1" applyBorder="1" applyAlignment="1">
      <alignment horizontal="left" vertical="center" indent="1"/>
    </xf>
    <xf numFmtId="180" fontId="0" fillId="35" borderId="21" xfId="0" applyNumberFormat="1" applyFill="1" applyBorder="1" applyAlignment="1">
      <alignment horizontal="center" vertical="center"/>
    </xf>
    <xf numFmtId="0" fontId="0" fillId="35" borderId="26" xfId="0" applyFill="1" applyBorder="1" applyAlignment="1">
      <alignment horizontal="center" vertical="center"/>
    </xf>
    <xf numFmtId="179" fontId="0" fillId="35" borderId="21" xfId="1" applyNumberFormat="1" applyFont="1" applyFill="1" applyBorder="1" applyAlignment="1">
      <alignment horizontal="right" vertical="center"/>
    </xf>
    <xf numFmtId="179" fontId="0" fillId="35" borderId="21" xfId="0" applyNumberFormat="1" applyFill="1" applyBorder="1">
      <alignment vertical="center"/>
    </xf>
    <xf numFmtId="180" fontId="0" fillId="0" borderId="21" xfId="1" applyNumberFormat="1" applyFont="1" applyFill="1" applyBorder="1" applyAlignment="1">
      <alignment horizontal="right" vertical="center"/>
    </xf>
    <xf numFmtId="180" fontId="0" fillId="35" borderId="21" xfId="45" applyNumberFormat="1" applyFont="1" applyFill="1" applyBorder="1">
      <alignment vertical="center"/>
    </xf>
    <xf numFmtId="180" fontId="24" fillId="35" borderId="21" xfId="0" applyNumberFormat="1" applyFont="1" applyFill="1" applyBorder="1" applyAlignment="1">
      <alignment horizontal="center" vertical="center"/>
    </xf>
    <xf numFmtId="180" fontId="0" fillId="0" borderId="21" xfId="0" applyNumberFormat="1" applyBorder="1" applyAlignment="1">
      <alignment horizontal="right" vertical="center"/>
    </xf>
    <xf numFmtId="0" fontId="0" fillId="0" borderId="26" xfId="0" applyBorder="1" applyAlignment="1">
      <alignment horizontal="left" vertical="center" indent="1"/>
    </xf>
    <xf numFmtId="0" fontId="0" fillId="0" borderId="25" xfId="0" applyBorder="1" applyAlignment="1">
      <alignment horizontal="center" vertical="center"/>
    </xf>
    <xf numFmtId="0" fontId="24" fillId="0" borderId="27" xfId="0" applyFont="1" applyBorder="1" applyAlignment="1">
      <alignment horizontal="left" vertical="center" indent="1"/>
    </xf>
    <xf numFmtId="180" fontId="24" fillId="0" borderId="21" xfId="0" applyNumberFormat="1" applyFont="1" applyBorder="1" applyAlignment="1">
      <alignment horizontal="center" vertical="center"/>
    </xf>
    <xf numFmtId="180" fontId="24" fillId="0" borderId="21" xfId="1" applyNumberFormat="1" applyFont="1" applyFill="1" applyBorder="1" applyAlignment="1">
      <alignment horizontal="right" vertical="center"/>
    </xf>
    <xf numFmtId="183" fontId="24" fillId="0" borderId="21" xfId="1" applyNumberFormat="1" applyFont="1" applyFill="1" applyBorder="1" applyAlignment="1">
      <alignment horizontal="right" vertical="center"/>
    </xf>
    <xf numFmtId="183" fontId="24" fillId="0" borderId="21" xfId="0" applyNumberFormat="1" applyFont="1" applyBorder="1" applyAlignment="1">
      <alignment horizontal="right" vertical="center"/>
    </xf>
    <xf numFmtId="0" fontId="26" fillId="0" borderId="21" xfId="0" applyFont="1" applyBorder="1">
      <alignment vertical="center"/>
    </xf>
    <xf numFmtId="0" fontId="0" fillId="0" borderId="21" xfId="0" quotePrefix="1" applyBorder="1" applyAlignment="1">
      <alignment vertical="center" wrapText="1"/>
    </xf>
    <xf numFmtId="41" fontId="24" fillId="0" borderId="21" xfId="0" applyNumberFormat="1" applyFont="1" applyBorder="1">
      <alignment vertical="center"/>
    </xf>
    <xf numFmtId="0" fontId="0" fillId="0" borderId="26" xfId="0" quotePrefix="1" applyBorder="1" applyAlignment="1">
      <alignment vertical="center" wrapText="1"/>
    </xf>
    <xf numFmtId="182" fontId="0" fillId="0" borderId="21" xfId="1" applyNumberFormat="1" applyFont="1" applyFill="1" applyBorder="1" applyAlignment="1">
      <alignment horizontal="right" vertical="center"/>
    </xf>
    <xf numFmtId="10" fontId="0" fillId="0" borderId="0" xfId="43" applyNumberFormat="1" applyFont="1">
      <alignment vertical="center"/>
    </xf>
    <xf numFmtId="186" fontId="0" fillId="0" borderId="0" xfId="43" applyNumberFormat="1" applyFont="1">
      <alignment vertical="center"/>
    </xf>
    <xf numFmtId="0" fontId="29" fillId="0" borderId="21" xfId="0" applyFont="1" applyBorder="1">
      <alignment vertical="center"/>
    </xf>
    <xf numFmtId="183" fontId="0" fillId="0" borderId="0" xfId="0" applyNumberFormat="1">
      <alignment vertical="center"/>
    </xf>
    <xf numFmtId="0" fontId="24" fillId="0" borderId="21" xfId="0" quotePrefix="1" applyFont="1" applyBorder="1" applyAlignment="1">
      <alignment vertical="center" wrapText="1"/>
    </xf>
    <xf numFmtId="176" fontId="26" fillId="0" borderId="21" xfId="1" applyNumberFormat="1" applyFont="1" applyFill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43" fontId="41" fillId="0" borderId="0" xfId="0" applyNumberFormat="1" applyFont="1">
      <alignment vertical="center"/>
    </xf>
    <xf numFmtId="181" fontId="41" fillId="0" borderId="0" xfId="0" applyNumberFormat="1" applyFont="1">
      <alignment vertical="center"/>
    </xf>
    <xf numFmtId="0" fontId="26" fillId="0" borderId="21" xfId="0" quotePrefix="1" applyFont="1" applyBorder="1" applyAlignment="1">
      <alignment vertical="center" wrapText="1"/>
    </xf>
    <xf numFmtId="180" fontId="26" fillId="35" borderId="21" xfId="1" applyNumberFormat="1" applyFont="1" applyFill="1" applyBorder="1">
      <alignment vertical="center"/>
    </xf>
    <xf numFmtId="0" fontId="20" fillId="0" borderId="21" xfId="0" applyFont="1" applyBorder="1">
      <alignment vertical="center"/>
    </xf>
    <xf numFmtId="0" fontId="0" fillId="33" borderId="0" xfId="0" applyFill="1">
      <alignment vertical="center"/>
    </xf>
    <xf numFmtId="0" fontId="0" fillId="0" borderId="21" xfId="0" applyBorder="1" applyAlignment="1">
      <alignment vertical="center" wrapText="1"/>
    </xf>
    <xf numFmtId="41" fontId="0" fillId="0" borderId="21" xfId="0" applyNumberFormat="1" applyBorder="1">
      <alignment vertical="center"/>
    </xf>
    <xf numFmtId="10" fontId="0" fillId="0" borderId="21" xfId="43" applyNumberFormat="1" applyFont="1" applyBorder="1">
      <alignment vertical="center"/>
    </xf>
    <xf numFmtId="0" fontId="0" fillId="0" borderId="21" xfId="0" applyBorder="1" applyAlignment="1">
      <alignment horizontal="center" vertical="center" wrapText="1"/>
    </xf>
    <xf numFmtId="0" fontId="22" fillId="33" borderId="18" xfId="0" applyFont="1" applyFill="1" applyBorder="1">
      <alignment vertical="center"/>
    </xf>
    <xf numFmtId="41" fontId="0" fillId="35" borderId="21" xfId="0" applyNumberFormat="1" applyFill="1" applyBorder="1">
      <alignment vertical="center"/>
    </xf>
    <xf numFmtId="41" fontId="0" fillId="35" borderId="21" xfId="0" applyNumberFormat="1" applyFill="1" applyBorder="1" applyAlignment="1">
      <alignment horizontal="right" vertical="center"/>
    </xf>
    <xf numFmtId="41" fontId="26" fillId="35" borderId="21" xfId="1" applyFont="1" applyFill="1" applyBorder="1" applyAlignment="1">
      <alignment horizontal="right" vertical="center"/>
    </xf>
    <xf numFmtId="0" fontId="22" fillId="33" borderId="25" xfId="0" applyFont="1" applyFill="1" applyBorder="1" applyAlignment="1">
      <alignment horizontal="left" vertical="center"/>
    </xf>
    <xf numFmtId="0" fontId="22" fillId="33" borderId="21" xfId="0" applyFont="1" applyFill="1" applyBorder="1" applyAlignment="1">
      <alignment horizontal="left" vertical="center"/>
    </xf>
    <xf numFmtId="182" fontId="0" fillId="0" borderId="21" xfId="0" applyNumberFormat="1" applyBorder="1" applyAlignment="1">
      <alignment horizontal="right" vertical="center"/>
    </xf>
    <xf numFmtId="178" fontId="0" fillId="0" borderId="21" xfId="1" applyNumberFormat="1" applyFont="1" applyBorder="1" applyAlignment="1">
      <alignment horizontal="right" vertical="center"/>
    </xf>
    <xf numFmtId="178" fontId="0" fillId="35" borderId="21" xfId="0" applyNumberFormat="1" applyFill="1" applyBorder="1" applyAlignment="1">
      <alignment horizontal="right" vertical="center"/>
    </xf>
    <xf numFmtId="177" fontId="26" fillId="0" borderId="21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>
      <alignment vertical="center"/>
    </xf>
    <xf numFmtId="178" fontId="0" fillId="0" borderId="21" xfId="0" applyNumberFormat="1" applyBorder="1">
      <alignment vertical="center"/>
    </xf>
    <xf numFmtId="0" fontId="0" fillId="35" borderId="27" xfId="0" applyFill="1" applyBorder="1" applyAlignment="1">
      <alignment horizontal="left" vertical="center" indent="1"/>
    </xf>
    <xf numFmtId="0" fontId="0" fillId="35" borderId="27" xfId="0" applyFill="1" applyBorder="1" applyAlignment="1">
      <alignment horizontal="center" vertical="center"/>
    </xf>
    <xf numFmtId="180" fontId="0" fillId="0" borderId="21" xfId="45" applyNumberFormat="1" applyFont="1" applyFill="1" applyBorder="1" applyAlignment="1">
      <alignment vertical="center"/>
    </xf>
    <xf numFmtId="185" fontId="0" fillId="0" borderId="21" xfId="1" applyNumberFormat="1" applyFont="1" applyFill="1" applyBorder="1">
      <alignment vertical="center"/>
    </xf>
    <xf numFmtId="184" fontId="0" fillId="0" borderId="21" xfId="1" applyNumberFormat="1" applyFont="1" applyFill="1" applyBorder="1">
      <alignment vertical="center"/>
    </xf>
    <xf numFmtId="184" fontId="24" fillId="0" borderId="21" xfId="0" applyNumberFormat="1" applyFont="1" applyBorder="1">
      <alignment vertical="center"/>
    </xf>
    <xf numFmtId="178" fontId="24" fillId="35" borderId="21" xfId="1" applyNumberFormat="1" applyFont="1" applyFill="1" applyBorder="1" applyAlignment="1">
      <alignment horizontal="right" vertical="center"/>
    </xf>
    <xf numFmtId="188" fontId="0" fillId="35" borderId="21" xfId="1" applyNumberFormat="1" applyFont="1" applyFill="1" applyBorder="1" applyAlignment="1">
      <alignment horizontal="right" vertical="center"/>
    </xf>
    <xf numFmtId="187" fontId="0" fillId="0" borderId="21" xfId="0" applyNumberFormat="1" applyBorder="1">
      <alignment vertical="center"/>
    </xf>
    <xf numFmtId="180" fontId="24" fillId="35" borderId="21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178" fontId="0" fillId="0" borderId="21" xfId="1" applyNumberFormat="1" applyFont="1" applyBorder="1">
      <alignment vertical="center"/>
    </xf>
    <xf numFmtId="187" fontId="0" fillId="0" borderId="21" xfId="0" applyNumberFormat="1" applyBorder="1" applyAlignment="1">
      <alignment horizontal="right" vertical="center"/>
    </xf>
    <xf numFmtId="179" fontId="0" fillId="35" borderId="26" xfId="1" applyNumberFormat="1" applyFont="1" applyFill="1" applyBorder="1" applyAlignment="1">
      <alignment horizontal="right" vertical="center"/>
    </xf>
    <xf numFmtId="178" fontId="0" fillId="35" borderId="21" xfId="1" applyNumberFormat="1" applyFont="1" applyFill="1" applyBorder="1">
      <alignment vertical="center"/>
    </xf>
    <xf numFmtId="178" fontId="0" fillId="0" borderId="21" xfId="0" applyNumberFormat="1" applyBorder="1" applyAlignment="1">
      <alignment horizontal="right" vertical="center"/>
    </xf>
    <xf numFmtId="178" fontId="0" fillId="35" borderId="21" xfId="45" applyNumberFormat="1" applyFont="1" applyFill="1" applyBorder="1" applyAlignment="1">
      <alignment horizontal="right" vertical="center"/>
    </xf>
    <xf numFmtId="178" fontId="0" fillId="0" borderId="21" xfId="45" applyNumberFormat="1" applyFont="1" applyFill="1" applyBorder="1" applyAlignment="1">
      <alignment horizontal="right" vertical="center"/>
    </xf>
    <xf numFmtId="189" fontId="0" fillId="0" borderId="21" xfId="1" applyNumberFormat="1" applyFont="1" applyBorder="1">
      <alignment vertical="center"/>
    </xf>
    <xf numFmtId="189" fontId="0" fillId="35" borderId="21" xfId="45" applyNumberFormat="1" applyFont="1" applyFill="1" applyBorder="1" applyAlignment="1">
      <alignment horizontal="right" vertical="center"/>
    </xf>
    <xf numFmtId="189" fontId="0" fillId="0" borderId="21" xfId="1" applyNumberFormat="1" applyFont="1" applyFill="1" applyBorder="1">
      <alignment vertical="center"/>
    </xf>
    <xf numFmtId="43" fontId="0" fillId="0" borderId="21" xfId="0" applyNumberFormat="1" applyBorder="1" applyAlignment="1">
      <alignment horizontal="center" vertical="center"/>
    </xf>
    <xf numFmtId="176" fontId="26" fillId="0" borderId="21" xfId="1" applyNumberFormat="1" applyFont="1" applyFill="1" applyBorder="1" applyAlignment="1">
      <alignment horizontal="right" vertical="center"/>
    </xf>
    <xf numFmtId="189" fontId="24" fillId="35" borderId="21" xfId="1" applyNumberFormat="1" applyFont="1" applyFill="1" applyBorder="1" applyAlignment="1">
      <alignment horizontal="right" vertical="center"/>
    </xf>
    <xf numFmtId="178" fontId="0" fillId="35" borderId="26" xfId="43" applyNumberFormat="1" applyFont="1" applyFill="1" applyBorder="1">
      <alignment vertical="center"/>
    </xf>
    <xf numFmtId="180" fontId="26" fillId="0" borderId="21" xfId="1" applyNumberFormat="1" applyFont="1" applyFill="1" applyBorder="1">
      <alignment vertical="center"/>
    </xf>
    <xf numFmtId="180" fontId="26" fillId="0" borderId="21" xfId="0" applyNumberFormat="1" applyFont="1" applyBorder="1">
      <alignment vertical="center"/>
    </xf>
    <xf numFmtId="0" fontId="42" fillId="38" borderId="21" xfId="0" applyFont="1" applyFill="1" applyBorder="1" applyAlignment="1">
      <alignment horizontal="center" vertical="center"/>
    </xf>
    <xf numFmtId="178" fontId="42" fillId="38" borderId="21" xfId="0" applyNumberFormat="1" applyFont="1" applyFill="1" applyBorder="1" applyAlignment="1">
      <alignment horizontal="center" vertical="center"/>
    </xf>
    <xf numFmtId="0" fontId="40" fillId="40" borderId="21" xfId="0" applyFont="1" applyFill="1" applyBorder="1" applyAlignment="1">
      <alignment horizontal="center" vertical="center"/>
    </xf>
    <xf numFmtId="0" fontId="40" fillId="40" borderId="21" xfId="0" applyFont="1" applyFill="1" applyBorder="1">
      <alignment vertical="center"/>
    </xf>
    <xf numFmtId="0" fontId="40" fillId="41" borderId="21" xfId="0" applyFont="1" applyFill="1" applyBorder="1" applyAlignment="1">
      <alignment horizontal="center" vertical="center"/>
    </xf>
    <xf numFmtId="0" fontId="40" fillId="41" borderId="21" xfId="0" applyFont="1" applyFill="1" applyBorder="1">
      <alignment vertical="center"/>
    </xf>
    <xf numFmtId="0" fontId="42" fillId="42" borderId="21" xfId="0" applyFont="1" applyFill="1" applyBorder="1" applyAlignment="1">
      <alignment horizontal="center" vertical="center"/>
    </xf>
    <xf numFmtId="0" fontId="42" fillId="42" borderId="21" xfId="0" applyFont="1" applyFill="1" applyBorder="1">
      <alignment vertical="center"/>
    </xf>
    <xf numFmtId="190" fontId="0" fillId="0" borderId="21" xfId="0" applyNumberFormat="1" applyBorder="1">
      <alignment vertical="center"/>
    </xf>
    <xf numFmtId="0" fontId="0" fillId="43" borderId="21" xfId="0" applyFill="1" applyBorder="1" applyAlignment="1">
      <alignment horizontal="center" vertical="center"/>
    </xf>
    <xf numFmtId="190" fontId="0" fillId="43" borderId="21" xfId="0" applyNumberFormat="1" applyFill="1" applyBorder="1">
      <alignment vertical="center"/>
    </xf>
    <xf numFmtId="0" fontId="0" fillId="44" borderId="21" xfId="0" applyFill="1" applyBorder="1" applyAlignment="1">
      <alignment horizontal="center" vertical="center"/>
    </xf>
    <xf numFmtId="190" fontId="0" fillId="44" borderId="21" xfId="0" applyNumberFormat="1" applyFill="1" applyBorder="1">
      <alignment vertical="center"/>
    </xf>
    <xf numFmtId="190" fontId="40" fillId="40" borderId="21" xfId="0" applyNumberFormat="1" applyFont="1" applyFill="1" applyBorder="1">
      <alignment vertical="center"/>
    </xf>
    <xf numFmtId="190" fontId="40" fillId="41" borderId="21" xfId="0" applyNumberFormat="1" applyFont="1" applyFill="1" applyBorder="1">
      <alignment vertical="center"/>
    </xf>
    <xf numFmtId="190" fontId="0" fillId="0" borderId="0" xfId="0" applyNumberFormat="1">
      <alignment vertical="center"/>
    </xf>
    <xf numFmtId="0" fontId="42" fillId="38" borderId="21" xfId="0" applyFont="1" applyFill="1" applyBorder="1">
      <alignment vertical="center"/>
    </xf>
    <xf numFmtId="0" fontId="40" fillId="0" borderId="21" xfId="0" applyFont="1" applyBorder="1">
      <alignment vertical="center"/>
    </xf>
    <xf numFmtId="179" fontId="24" fillId="0" borderId="21" xfId="43" applyNumberFormat="1" applyFont="1" applyFill="1" applyBorder="1">
      <alignment vertical="center"/>
    </xf>
    <xf numFmtId="179" fontId="0" fillId="0" borderId="21" xfId="43" applyNumberFormat="1" applyFont="1" applyFill="1" applyBorder="1">
      <alignment vertical="center"/>
    </xf>
    <xf numFmtId="0" fontId="29" fillId="0" borderId="21" xfId="0" quotePrefix="1" applyFont="1" applyBorder="1" applyAlignment="1">
      <alignment vertical="center" wrapText="1"/>
    </xf>
    <xf numFmtId="180" fontId="26" fillId="35" borderId="21" xfId="0" applyNumberFormat="1" applyFont="1" applyFill="1" applyBorder="1" applyAlignment="1">
      <alignment horizontal="right" vertical="center"/>
    </xf>
    <xf numFmtId="0" fontId="0" fillId="33" borderId="21" xfId="0" applyFill="1" applyBorder="1">
      <alignment vertical="center"/>
    </xf>
    <xf numFmtId="180" fontId="0" fillId="0" borderId="21" xfId="45" applyNumberFormat="1" applyFont="1" applyFill="1" applyBorder="1" applyAlignment="1">
      <alignment horizontal="right" vertical="center"/>
    </xf>
    <xf numFmtId="187" fontId="0" fillId="0" borderId="21" xfId="1" applyNumberFormat="1" applyFont="1" applyFill="1" applyBorder="1">
      <alignment vertical="center"/>
    </xf>
    <xf numFmtId="178" fontId="26" fillId="35" borderId="21" xfId="50" applyNumberFormat="1" applyFont="1" applyFill="1" applyBorder="1">
      <alignment vertical="center"/>
    </xf>
    <xf numFmtId="0" fontId="22" fillId="33" borderId="18" xfId="0" applyFont="1" applyFill="1" applyBorder="1" applyAlignment="1">
      <alignment horizontal="center" vertical="center"/>
    </xf>
    <xf numFmtId="0" fontId="24" fillId="45" borderId="25" xfId="0" applyFont="1" applyFill="1" applyBorder="1" applyAlignment="1">
      <alignment horizontal="center" vertical="center"/>
    </xf>
    <xf numFmtId="0" fontId="0" fillId="45" borderId="21" xfId="0" applyFill="1" applyBorder="1" applyAlignment="1">
      <alignment horizontal="center" vertical="center"/>
    </xf>
    <xf numFmtId="41" fontId="0" fillId="45" borderId="21" xfId="1" applyFont="1" applyFill="1" applyBorder="1">
      <alignment vertical="center"/>
    </xf>
    <xf numFmtId="41" fontId="0" fillId="45" borderId="21" xfId="0" applyNumberFormat="1" applyFill="1" applyBorder="1">
      <alignment vertical="center"/>
    </xf>
    <xf numFmtId="0" fontId="0" fillId="45" borderId="21" xfId="0" applyFill="1" applyBorder="1">
      <alignment vertical="center"/>
    </xf>
    <xf numFmtId="0" fontId="43" fillId="0" borderId="0" xfId="0" applyFont="1" applyAlignment="1">
      <alignment horizontal="right" vertical="center"/>
    </xf>
    <xf numFmtId="0" fontId="0" fillId="45" borderId="21" xfId="0" applyFill="1" applyBorder="1" applyAlignment="1">
      <alignment horizontal="left" vertical="center" indent="1"/>
    </xf>
    <xf numFmtId="180" fontId="24" fillId="45" borderId="21" xfId="1" applyNumberFormat="1" applyFont="1" applyFill="1" applyBorder="1">
      <alignment vertical="center"/>
    </xf>
    <xf numFmtId="180" fontId="24" fillId="45" borderId="21" xfId="0" applyNumberFormat="1" applyFont="1" applyFill="1" applyBorder="1" applyAlignment="1">
      <alignment horizontal="center" vertical="center"/>
    </xf>
    <xf numFmtId="180" fontId="0" fillId="45" borderId="21" xfId="1" applyNumberFormat="1" applyFont="1" applyFill="1" applyBorder="1">
      <alignment vertical="center"/>
    </xf>
    <xf numFmtId="180" fontId="26" fillId="45" borderId="21" xfId="1" applyNumberFormat="1" applyFont="1" applyFill="1" applyBorder="1">
      <alignment vertical="center"/>
    </xf>
    <xf numFmtId="180" fontId="0" fillId="45" borderId="21" xfId="0" applyNumberFormat="1" applyFill="1" applyBorder="1" applyAlignment="1">
      <alignment horizontal="center" vertical="center"/>
    </xf>
    <xf numFmtId="180" fontId="0" fillId="45" borderId="21" xfId="0" applyNumberFormat="1" applyFill="1" applyBorder="1">
      <alignment vertical="center"/>
    </xf>
    <xf numFmtId="0" fontId="24" fillId="45" borderId="21" xfId="0" applyFont="1" applyFill="1" applyBorder="1" applyAlignment="1">
      <alignment horizontal="center" vertical="center"/>
    </xf>
    <xf numFmtId="0" fontId="26" fillId="45" borderId="21" xfId="0" applyFont="1" applyFill="1" applyBorder="1">
      <alignment vertical="center"/>
    </xf>
    <xf numFmtId="182" fontId="24" fillId="45" borderId="21" xfId="1" applyNumberFormat="1" applyFont="1" applyFill="1" applyBorder="1" applyAlignment="1">
      <alignment horizontal="right" vertical="center"/>
    </xf>
    <xf numFmtId="189" fontId="24" fillId="45" borderId="21" xfId="1" applyNumberFormat="1" applyFont="1" applyFill="1" applyBorder="1" applyAlignment="1">
      <alignment horizontal="right" vertical="center"/>
    </xf>
    <xf numFmtId="0" fontId="24" fillId="45" borderId="21" xfId="0" applyFont="1" applyFill="1" applyBorder="1" applyAlignment="1">
      <alignment horizontal="left" vertical="center" indent="1"/>
    </xf>
    <xf numFmtId="0" fontId="24" fillId="45" borderId="26" xfId="0" applyFont="1" applyFill="1" applyBorder="1" applyAlignment="1">
      <alignment horizontal="left" vertical="center" indent="1"/>
    </xf>
    <xf numFmtId="41" fontId="24" fillId="45" borderId="21" xfId="1" applyFont="1" applyFill="1" applyBorder="1" applyAlignment="1">
      <alignment horizontal="center" vertical="center"/>
    </xf>
    <xf numFmtId="178" fontId="0" fillId="45" borderId="21" xfId="1" applyNumberFormat="1" applyFont="1" applyFill="1" applyBorder="1">
      <alignment vertical="center"/>
    </xf>
    <xf numFmtId="180" fontId="0" fillId="45" borderId="21" xfId="0" applyNumberFormat="1" applyFill="1" applyBorder="1" applyAlignment="1">
      <alignment horizontal="left" vertical="center" indent="1"/>
    </xf>
    <xf numFmtId="180" fontId="1" fillId="45" borderId="21" xfId="1" applyNumberFormat="1" applyFont="1" applyFill="1" applyBorder="1">
      <alignment vertical="center"/>
    </xf>
    <xf numFmtId="182" fontId="0" fillId="45" borderId="21" xfId="1" applyNumberFormat="1" applyFont="1" applyFill="1" applyBorder="1" applyAlignment="1">
      <alignment horizontal="right" vertical="center"/>
    </xf>
    <xf numFmtId="182" fontId="0" fillId="45" borderId="21" xfId="0" applyNumberFormat="1" applyFill="1" applyBorder="1" applyAlignment="1">
      <alignment horizontal="right" vertical="center"/>
    </xf>
    <xf numFmtId="177" fontId="0" fillId="45" borderId="21" xfId="1" applyNumberFormat="1" applyFont="1" applyFill="1" applyBorder="1">
      <alignment vertical="center"/>
    </xf>
    <xf numFmtId="188" fontId="0" fillId="45" borderId="21" xfId="1" applyNumberFormat="1" applyFont="1" applyFill="1" applyBorder="1" applyAlignment="1">
      <alignment horizontal="right" vertical="center"/>
    </xf>
    <xf numFmtId="188" fontId="0" fillId="45" borderId="21" xfId="0" applyNumberFormat="1" applyFill="1" applyBorder="1" applyAlignment="1">
      <alignment horizontal="right" vertical="center"/>
    </xf>
    <xf numFmtId="187" fontId="0" fillId="45" borderId="21" xfId="1" applyNumberFormat="1" applyFont="1" applyFill="1" applyBorder="1">
      <alignment vertical="center"/>
    </xf>
    <xf numFmtId="187" fontId="0" fillId="45" borderId="21" xfId="0" applyNumberFormat="1" applyFill="1" applyBorder="1">
      <alignment vertical="center"/>
    </xf>
    <xf numFmtId="180" fontId="0" fillId="0" borderId="21" xfId="43" applyNumberFormat="1" applyFont="1" applyFill="1" applyBorder="1" applyAlignment="1">
      <alignment horizontal="right" vertical="center"/>
    </xf>
    <xf numFmtId="182" fontId="26" fillId="0" borderId="21" xfId="1" applyNumberFormat="1" applyFont="1" applyFill="1" applyBorder="1" applyAlignment="1">
      <alignment horizontal="right" vertical="center"/>
    </xf>
    <xf numFmtId="178" fontId="0" fillId="35" borderId="21" xfId="0" applyNumberFormat="1" applyFill="1" applyBorder="1">
      <alignment vertical="center"/>
    </xf>
    <xf numFmtId="180" fontId="24" fillId="0" borderId="21" xfId="0" applyNumberFormat="1" applyFont="1" applyBorder="1" applyAlignment="1">
      <alignment horizontal="right" vertical="center"/>
    </xf>
    <xf numFmtId="41" fontId="0" fillId="45" borderId="21" xfId="45" applyNumberFormat="1" applyFont="1" applyFill="1" applyBorder="1" applyAlignment="1">
      <alignment horizontal="right" vertical="center"/>
    </xf>
    <xf numFmtId="41" fontId="24" fillId="45" borderId="21" xfId="45" applyNumberFormat="1" applyFont="1" applyFill="1" applyBorder="1" applyAlignment="1">
      <alignment horizontal="right" vertical="center"/>
    </xf>
    <xf numFmtId="0" fontId="20" fillId="45" borderId="21" xfId="0" applyFont="1" applyFill="1" applyBorder="1">
      <alignment vertical="center"/>
    </xf>
    <xf numFmtId="182" fontId="29" fillId="45" borderId="21" xfId="1" applyNumberFormat="1" applyFont="1" applyFill="1" applyBorder="1" applyAlignment="1">
      <alignment horizontal="right" vertical="center"/>
    </xf>
    <xf numFmtId="180" fontId="26" fillId="0" borderId="21" xfId="0" applyNumberFormat="1" applyFont="1" applyBorder="1" applyAlignment="1">
      <alignment horizontal="right" vertical="center"/>
    </xf>
    <xf numFmtId="180" fontId="26" fillId="0" borderId="21" xfId="1" applyNumberFormat="1" applyFont="1" applyFill="1" applyBorder="1" applyAlignment="1">
      <alignment horizontal="right" vertical="center"/>
    </xf>
    <xf numFmtId="180" fontId="0" fillId="45" borderId="21" xfId="0" applyNumberFormat="1" applyFill="1" applyBorder="1" applyAlignment="1">
      <alignment horizontal="right" vertical="center"/>
    </xf>
    <xf numFmtId="180" fontId="24" fillId="0" borderId="21" xfId="1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>
      <alignment vertical="center"/>
    </xf>
    <xf numFmtId="0" fontId="24" fillId="0" borderId="13" xfId="0" applyFont="1" applyBorder="1">
      <alignment vertical="center"/>
    </xf>
    <xf numFmtId="0" fontId="45" fillId="0" borderId="15" xfId="0" applyFont="1" applyBorder="1" applyAlignment="1">
      <alignment horizontal="left" vertical="center" indent="1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/>
    </xf>
    <xf numFmtId="0" fontId="31" fillId="35" borderId="0" xfId="0" quotePrefix="1" applyFont="1" applyFill="1" applyAlignment="1">
      <alignment horizontal="left" vertical="center" wrapText="1"/>
    </xf>
    <xf numFmtId="0" fontId="36" fillId="35" borderId="0" xfId="0" quotePrefix="1" applyFont="1" applyFill="1" applyAlignment="1">
      <alignment horizontal="left" vertical="center" wrapText="1"/>
    </xf>
    <xf numFmtId="0" fontId="36" fillId="35" borderId="14" xfId="0" quotePrefix="1" applyFont="1" applyFill="1" applyBorder="1" applyAlignment="1">
      <alignment horizontal="left" vertical="center" wrapText="1"/>
    </xf>
    <xf numFmtId="0" fontId="31" fillId="35" borderId="0" xfId="0" quotePrefix="1" applyFont="1" applyFill="1" applyAlignment="1">
      <alignment horizontal="left" vertical="center"/>
    </xf>
    <xf numFmtId="0" fontId="31" fillId="35" borderId="14" xfId="0" quotePrefix="1" applyFont="1" applyFill="1" applyBorder="1" applyAlignment="1">
      <alignment horizontal="left" vertical="center"/>
    </xf>
    <xf numFmtId="0" fontId="30" fillId="37" borderId="21" xfId="0" applyFont="1" applyFill="1" applyBorder="1" applyAlignment="1">
      <alignment horizontal="center" vertical="center"/>
    </xf>
    <xf numFmtId="0" fontId="26" fillId="36" borderId="21" xfId="0" applyFont="1" applyFill="1" applyBorder="1">
      <alignment vertical="center"/>
    </xf>
    <xf numFmtId="0" fontId="32" fillId="35" borderId="21" xfId="0" applyFont="1" applyFill="1" applyBorder="1" applyAlignment="1">
      <alignment horizontal="center" vertical="center" wrapText="1"/>
    </xf>
    <xf numFmtId="0" fontId="26" fillId="35" borderId="21" xfId="0" applyFont="1" applyFill="1" applyBorder="1" applyAlignment="1">
      <alignment horizontal="center" vertical="center"/>
    </xf>
    <xf numFmtId="0" fontId="25" fillId="37" borderId="24" xfId="0" applyFont="1" applyFill="1" applyBorder="1" applyAlignment="1">
      <alignment horizontal="center" vertical="center"/>
    </xf>
    <xf numFmtId="0" fontId="26" fillId="36" borderId="23" xfId="0" applyFont="1" applyFill="1" applyBorder="1">
      <alignment vertical="center"/>
    </xf>
    <xf numFmtId="0" fontId="26" fillId="36" borderId="22" xfId="0" applyFont="1" applyFill="1" applyBorder="1">
      <alignment vertical="center"/>
    </xf>
    <xf numFmtId="0" fontId="30" fillId="35" borderId="21" xfId="0" applyFont="1" applyFill="1" applyBorder="1" applyAlignment="1">
      <alignment horizontal="center" vertical="center" wrapText="1"/>
    </xf>
    <xf numFmtId="0" fontId="34" fillId="35" borderId="21" xfId="0" applyFont="1" applyFill="1" applyBorder="1" applyAlignment="1">
      <alignment vertical="center" wrapText="1"/>
    </xf>
    <xf numFmtId="0" fontId="26" fillId="35" borderId="21" xfId="0" applyFont="1" applyFill="1" applyBorder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0" fillId="33" borderId="31" xfId="0" applyFont="1" applyFill="1" applyBorder="1" applyAlignment="1">
      <alignment horizontal="center" vertical="center"/>
    </xf>
    <xf numFmtId="0" fontId="23" fillId="34" borderId="29" xfId="0" applyFont="1" applyFill="1" applyBorder="1" applyAlignment="1">
      <alignment horizontal="center" vertical="center"/>
    </xf>
    <xf numFmtId="0" fontId="23" fillId="34" borderId="25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left" vertical="center" indent="1"/>
    </xf>
    <xf numFmtId="0" fontId="24" fillId="0" borderId="28" xfId="0" applyFont="1" applyBorder="1" applyAlignment="1">
      <alignment horizontal="left" vertical="center" indent="1"/>
    </xf>
    <xf numFmtId="0" fontId="24" fillId="0" borderId="27" xfId="0" applyFont="1" applyBorder="1" applyAlignment="1">
      <alignment horizontal="left" vertical="center" indent="1"/>
    </xf>
    <xf numFmtId="0" fontId="22" fillId="33" borderId="30" xfId="0" applyFont="1" applyFill="1" applyBorder="1" applyAlignment="1">
      <alignment horizontal="left" vertical="center"/>
    </xf>
    <xf numFmtId="0" fontId="22" fillId="33" borderId="18" xfId="0" applyFont="1" applyFill="1" applyBorder="1" applyAlignment="1">
      <alignment horizontal="center" vertical="center"/>
    </xf>
    <xf numFmtId="0" fontId="22" fillId="33" borderId="19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/>
    </xf>
    <xf numFmtId="180" fontId="22" fillId="33" borderId="18" xfId="0" applyNumberFormat="1" applyFont="1" applyFill="1" applyBorder="1" applyAlignment="1">
      <alignment horizontal="center" vertical="center"/>
    </xf>
    <xf numFmtId="180" fontId="22" fillId="33" borderId="19" xfId="0" applyNumberFormat="1" applyFont="1" applyFill="1" applyBorder="1" applyAlignment="1">
      <alignment horizontal="center" vertical="center"/>
    </xf>
    <xf numFmtId="180" fontId="22" fillId="33" borderId="20" xfId="0" applyNumberFormat="1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left" vertical="center"/>
    </xf>
    <xf numFmtId="9" fontId="22" fillId="33" borderId="30" xfId="43" applyFont="1" applyFill="1" applyBorder="1" applyAlignment="1">
      <alignment horizontal="left" vertical="center"/>
    </xf>
    <xf numFmtId="9" fontId="22" fillId="33" borderId="25" xfId="43" applyFont="1" applyFill="1" applyBorder="1" applyAlignment="1">
      <alignment horizontal="left" vertical="center"/>
    </xf>
    <xf numFmtId="9" fontId="22" fillId="33" borderId="21" xfId="43" applyFont="1" applyFill="1" applyBorder="1" applyAlignment="1">
      <alignment horizontal="left" vertical="center"/>
    </xf>
    <xf numFmtId="0" fontId="23" fillId="34" borderId="21" xfId="0" applyFont="1" applyFill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2" fillId="33" borderId="21" xfId="0" applyFont="1" applyFill="1" applyBorder="1" applyAlignment="1">
      <alignment horizontal="left" vertical="center"/>
    </xf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28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22" fillId="33" borderId="21" xfId="0" applyFont="1" applyFill="1" applyBorder="1" applyAlignment="1">
      <alignment horizontal="right" vertical="center"/>
    </xf>
    <xf numFmtId="0" fontId="0" fillId="33" borderId="29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9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4" borderId="21" xfId="0" applyFill="1" applyBorder="1" applyAlignment="1">
      <alignment horizontal="center" vertical="center"/>
    </xf>
    <xf numFmtId="0" fontId="42" fillId="38" borderId="21" xfId="0" applyFont="1" applyFill="1" applyBorder="1" applyAlignment="1">
      <alignment horizontal="center" vertical="center"/>
    </xf>
    <xf numFmtId="0" fontId="0" fillId="39" borderId="26" xfId="0" applyFill="1" applyBorder="1" applyAlignment="1">
      <alignment horizontal="center" vertical="center"/>
    </xf>
    <xf numFmtId="0" fontId="0" fillId="39" borderId="28" xfId="0" applyFill="1" applyBorder="1" applyAlignment="1">
      <alignment horizontal="center" vertical="center"/>
    </xf>
    <xf numFmtId="0" fontId="0" fillId="39" borderId="2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44" borderId="26" xfId="0" applyFill="1" applyBorder="1" applyAlignment="1">
      <alignment horizontal="center" vertical="center"/>
    </xf>
    <xf numFmtId="0" fontId="0" fillId="44" borderId="28" xfId="0" applyFill="1" applyBorder="1" applyAlignment="1">
      <alignment horizontal="center" vertical="center"/>
    </xf>
    <xf numFmtId="0" fontId="0" fillId="44" borderId="27" xfId="0" applyFill="1" applyBorder="1" applyAlignment="1">
      <alignment horizontal="center" vertical="center"/>
    </xf>
  </cellXfs>
  <cellStyles count="5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백분율" xfId="43" builtinId="5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6" xr:uid="{00000000-0005-0000-0000-000032000000}"/>
    <cellStyle name="쉼표 [0] 2 2" xfId="49" xr:uid="{00000000-0005-0000-0000-000021000000}"/>
    <cellStyle name="쉼표 [0] 3" xfId="47" xr:uid="{00000000-0005-0000-0000-000031000000}"/>
    <cellStyle name="쉼표 [0] 4" xfId="50" xr:uid="{00000000-0005-0000-0000-000034000000}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통화 [0]" xfId="45" builtinId="7"/>
    <cellStyle name="통화 [0] 2" xfId="48" xr:uid="{00000000-0005-0000-0000-000033000000}"/>
    <cellStyle name="통화 [0] 3" xfId="51" xr:uid="{00000000-0005-0000-0000-000035000000}"/>
    <cellStyle name="표준" xfId="0" builtinId="0"/>
    <cellStyle name="표준 2" xfId="44" xr:uid="{00000000-0005-0000-0000-00002C000000}"/>
    <cellStyle name="표준 2 2" xfId="52" xr:uid="{4E275981-4294-4293-95B7-F1AE3550B4BA}"/>
  </cellStyles>
  <dxfs count="0"/>
  <tableStyles count="0" defaultTableStyle="TableStyleMedium2" defaultPivotStyle="PivotStyleLight16"/>
  <colors>
    <mruColors>
      <color rgb="FFFF6600"/>
      <color rgb="FF99FFCC"/>
      <color rgb="FFCB2C1B"/>
      <color rgb="FF66FF66"/>
      <color rgb="FFCCCC00"/>
      <color rgb="FFD547CE"/>
      <color rgb="FFF9DBEE"/>
      <color rgb="FFC65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2620496</xdr:colOff>
      <xdr:row>28</xdr:row>
      <xdr:rowOff>408451</xdr:rowOff>
    </xdr:from>
    <xdr:to>
      <xdr:col>7</xdr:col>
      <xdr:colOff>1004063</xdr:colOff>
      <xdr:row>29</xdr:row>
      <xdr:rowOff>413119</xdr:rowOff>
    </xdr:to>
    <xdr:pic>
      <xdr:nvPicPr>
        <xdr:cNvPr id="2" name="그림 1" descr="https://www.kpic.co.kr/images/logo/kpic_logo_type1_500px.png">
          <a:extLst>
            <a:ext uri="{FF2B5EF4-FFF2-40B4-BE49-F238E27FC236}">
              <a16:creationId xmlns:a16="http://schemas.microsoft.com/office/drawing/2014/main" id="{10F08BC4-9C67-4CB0-92A1-A6E2E8B49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884" y="7024404"/>
          <a:ext cx="2955567" cy="43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6</xdr:col>
      <xdr:colOff>381000</xdr:colOff>
      <xdr:row>14</xdr:row>
      <xdr:rowOff>88165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12C981C-0B92-4475-A670-46DE3B567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066"/>
          <a:ext cx="4505739" cy="2995360"/>
        </a:xfrm>
        <a:prstGeom prst="rect">
          <a:avLst/>
        </a:prstGeom>
      </xdr:spPr>
    </xdr:pic>
    <xdr:clientData/>
  </xdr:twoCellAnchor>
  <xdr:twoCellAnchor>
    <xdr:from>
      <xdr:col>3</xdr:col>
      <xdr:colOff>231913</xdr:colOff>
      <xdr:row>24</xdr:row>
      <xdr:rowOff>74543</xdr:rowOff>
    </xdr:from>
    <xdr:to>
      <xdr:col>6</xdr:col>
      <xdr:colOff>538370</xdr:colOff>
      <xdr:row>24</xdr:row>
      <xdr:rowOff>107674</xdr:rowOff>
    </xdr:to>
    <xdr:cxnSp macro="">
      <xdr:nvCxnSpPr>
        <xdr:cNvPr id="11" name="직선 화살표 연결선 10">
          <a:extLst>
            <a:ext uri="{FF2B5EF4-FFF2-40B4-BE49-F238E27FC236}">
              <a16:creationId xmlns:a16="http://schemas.microsoft.com/office/drawing/2014/main" id="{4E604208-3B59-41FD-9553-9658C6C8CA17}"/>
            </a:ext>
          </a:extLst>
        </xdr:cNvPr>
        <xdr:cNvCxnSpPr/>
      </xdr:nvCxnSpPr>
      <xdr:spPr>
        <a:xfrm flipV="1">
          <a:off x="2294283" y="5458239"/>
          <a:ext cx="2368826" cy="33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31</xdr:row>
      <xdr:rowOff>49696</xdr:rowOff>
    </xdr:from>
    <xdr:to>
      <xdr:col>4</xdr:col>
      <xdr:colOff>555810</xdr:colOff>
      <xdr:row>37</xdr:row>
      <xdr:rowOff>150517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C16B448B-FB09-42D9-9D3C-F00F06992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02957"/>
          <a:ext cx="3305636" cy="13432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165652</xdr:rowOff>
    </xdr:from>
    <xdr:to>
      <xdr:col>4</xdr:col>
      <xdr:colOff>508179</xdr:colOff>
      <xdr:row>39</xdr:row>
      <xdr:rowOff>123049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8F0727F6-E465-47DD-A6AF-37FBF2F04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761304"/>
          <a:ext cx="3258005" cy="3715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198782</xdr:rowOff>
    </xdr:from>
    <xdr:to>
      <xdr:col>4</xdr:col>
      <xdr:colOff>517705</xdr:colOff>
      <xdr:row>43</xdr:row>
      <xdr:rowOff>46890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9FE8E372-39EF-40B1-94C0-A4302770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08565"/>
          <a:ext cx="3267531" cy="676369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43</xdr:row>
      <xdr:rowOff>41413</xdr:rowOff>
    </xdr:from>
    <xdr:to>
      <xdr:col>4</xdr:col>
      <xdr:colOff>484151</xdr:colOff>
      <xdr:row>44</xdr:row>
      <xdr:rowOff>186822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19E89F65-8831-4A99-8D23-9B3F562E7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130" y="12879456"/>
          <a:ext cx="3200847" cy="352474"/>
        </a:xfrm>
        <a:prstGeom prst="rect">
          <a:avLst/>
        </a:prstGeom>
      </xdr:spPr>
    </xdr:pic>
    <xdr:clientData/>
  </xdr:twoCellAnchor>
  <xdr:twoCellAnchor editAs="oneCell">
    <xdr:from>
      <xdr:col>7</xdr:col>
      <xdr:colOff>115956</xdr:colOff>
      <xdr:row>18</xdr:row>
      <xdr:rowOff>140806</xdr:rowOff>
    </xdr:from>
    <xdr:to>
      <xdr:col>12</xdr:col>
      <xdr:colOff>163610</xdr:colOff>
      <xdr:row>24</xdr:row>
      <xdr:rowOff>66263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1B0A7CF0-38A3-47B4-9B76-0E01A00A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28152" y="4282110"/>
          <a:ext cx="7294936" cy="1167848"/>
        </a:xfrm>
        <a:prstGeom prst="rect">
          <a:avLst/>
        </a:prstGeom>
      </xdr:spPr>
    </xdr:pic>
    <xdr:clientData/>
  </xdr:twoCellAnchor>
  <xdr:twoCellAnchor editAs="oneCell">
    <xdr:from>
      <xdr:col>7</xdr:col>
      <xdr:colOff>91108</xdr:colOff>
      <xdr:row>24</xdr:row>
      <xdr:rowOff>132521</xdr:rowOff>
    </xdr:from>
    <xdr:to>
      <xdr:col>12</xdr:col>
      <xdr:colOff>74543</xdr:colOff>
      <xdr:row>26</xdr:row>
      <xdr:rowOff>48157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B60DFEA4-8E89-4A5A-B1F5-4B4436683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03304" y="5516217"/>
          <a:ext cx="7230717" cy="329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165653</xdr:rowOff>
    </xdr:from>
    <xdr:to>
      <xdr:col>3</xdr:col>
      <xdr:colOff>91108</xdr:colOff>
      <xdr:row>24</xdr:row>
      <xdr:rowOff>190381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B5147D9B-AF11-41FC-8F3C-0E90214F0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306957"/>
          <a:ext cx="2153478" cy="1267119"/>
        </a:xfrm>
        <a:prstGeom prst="rect">
          <a:avLst/>
        </a:prstGeom>
      </xdr:spPr>
    </xdr:pic>
    <xdr:clientData/>
  </xdr:twoCellAnchor>
  <xdr:twoCellAnchor editAs="oneCell">
    <xdr:from>
      <xdr:col>7</xdr:col>
      <xdr:colOff>74544</xdr:colOff>
      <xdr:row>32</xdr:row>
      <xdr:rowOff>107674</xdr:rowOff>
    </xdr:from>
    <xdr:to>
      <xdr:col>13</xdr:col>
      <xdr:colOff>684923</xdr:colOff>
      <xdr:row>39</xdr:row>
      <xdr:rowOff>77641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6ACEBA46-4D9B-458C-A642-5A4B3128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86740" y="6526696"/>
          <a:ext cx="8545118" cy="1419423"/>
        </a:xfrm>
        <a:prstGeom prst="rect">
          <a:avLst/>
        </a:prstGeom>
      </xdr:spPr>
    </xdr:pic>
    <xdr:clientData/>
  </xdr:twoCellAnchor>
  <xdr:twoCellAnchor editAs="oneCell">
    <xdr:from>
      <xdr:col>8</xdr:col>
      <xdr:colOff>472111</xdr:colOff>
      <xdr:row>26</xdr:row>
      <xdr:rowOff>107674</xdr:rowOff>
    </xdr:from>
    <xdr:to>
      <xdr:col>12</xdr:col>
      <xdr:colOff>33131</xdr:colOff>
      <xdr:row>28</xdr:row>
      <xdr:rowOff>80837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id="{12431CAA-DD8A-4A71-BC73-A0DA28687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943024" y="5905500"/>
          <a:ext cx="4149585" cy="387294"/>
        </a:xfrm>
        <a:prstGeom prst="rect">
          <a:avLst/>
        </a:prstGeom>
      </xdr:spPr>
    </xdr:pic>
    <xdr:clientData/>
  </xdr:twoCellAnchor>
  <xdr:twoCellAnchor editAs="oneCell">
    <xdr:from>
      <xdr:col>7</xdr:col>
      <xdr:colOff>124239</xdr:colOff>
      <xdr:row>39</xdr:row>
      <xdr:rowOff>132521</xdr:rowOff>
    </xdr:from>
    <xdr:to>
      <xdr:col>14</xdr:col>
      <xdr:colOff>47162</xdr:colOff>
      <xdr:row>41</xdr:row>
      <xdr:rowOff>51812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id="{EC549B53-9017-4195-80A3-478E05994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36435" y="8622195"/>
          <a:ext cx="8545118" cy="333422"/>
        </a:xfrm>
        <a:prstGeom prst="rect">
          <a:avLst/>
        </a:prstGeom>
      </xdr:spPr>
    </xdr:pic>
    <xdr:clientData/>
  </xdr:twoCellAnchor>
  <xdr:twoCellAnchor editAs="oneCell">
    <xdr:from>
      <xdr:col>7</xdr:col>
      <xdr:colOff>74543</xdr:colOff>
      <xdr:row>41</xdr:row>
      <xdr:rowOff>157370</xdr:rowOff>
    </xdr:from>
    <xdr:to>
      <xdr:col>13</xdr:col>
      <xdr:colOff>665869</xdr:colOff>
      <xdr:row>47</xdr:row>
      <xdr:rowOff>981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id="{AB11A480-6629-4534-B8DF-C996D24E0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86739" y="9061174"/>
          <a:ext cx="8526065" cy="1086002"/>
        </a:xfrm>
        <a:prstGeom prst="rect">
          <a:avLst/>
        </a:prstGeom>
      </xdr:spPr>
    </xdr:pic>
    <xdr:clientData/>
  </xdr:twoCellAnchor>
  <xdr:twoCellAnchor editAs="oneCell">
    <xdr:from>
      <xdr:col>7</xdr:col>
      <xdr:colOff>66261</xdr:colOff>
      <xdr:row>47</xdr:row>
      <xdr:rowOff>24848</xdr:rowOff>
    </xdr:from>
    <xdr:to>
      <xdr:col>14</xdr:col>
      <xdr:colOff>8236</xdr:colOff>
      <xdr:row>49</xdr:row>
      <xdr:rowOff>58455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id="{3079DAE1-EF45-4BEC-94E8-65A198E9E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78457" y="10171044"/>
          <a:ext cx="8564170" cy="447737"/>
        </a:xfrm>
        <a:prstGeom prst="rect">
          <a:avLst/>
        </a:prstGeom>
      </xdr:spPr>
    </xdr:pic>
    <xdr:clientData/>
  </xdr:twoCellAnchor>
  <xdr:twoCellAnchor editAs="oneCell">
    <xdr:from>
      <xdr:col>9</xdr:col>
      <xdr:colOff>207065</xdr:colOff>
      <xdr:row>49</xdr:row>
      <xdr:rowOff>91109</xdr:rowOff>
    </xdr:from>
    <xdr:to>
      <xdr:col>14</xdr:col>
      <xdr:colOff>35066</xdr:colOff>
      <xdr:row>51</xdr:row>
      <xdr:rowOff>191400</xdr:rowOff>
    </xdr:to>
    <xdr:pic>
      <xdr:nvPicPr>
        <xdr:cNvPr id="36" name="그림 35">
          <a:extLst>
            <a:ext uri="{FF2B5EF4-FFF2-40B4-BE49-F238E27FC236}">
              <a16:creationId xmlns:a16="http://schemas.microsoft.com/office/drawing/2014/main" id="{219471F1-9A5D-4127-976C-967757755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06239" y="10452652"/>
          <a:ext cx="4963218" cy="514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5CF09-F45F-4B17-B368-D164E1704EB2}">
  <sheetPr>
    <tabColor theme="5"/>
  </sheetPr>
  <dimension ref="B1:R19"/>
  <sheetViews>
    <sheetView zoomScale="85" zoomScaleNormal="85" workbookViewId="0">
      <selection activeCell="H13" sqref="H13"/>
    </sheetView>
  </sheetViews>
  <sheetFormatPr defaultColWidth="8.75" defaultRowHeight="16.5" x14ac:dyDescent="0.3"/>
  <cols>
    <col min="1" max="2" width="8.75" style="4"/>
    <col min="3" max="3" width="11.5" style="4" bestFit="1" customWidth="1"/>
    <col min="4" max="16384" width="8.75" style="4"/>
  </cols>
  <sheetData>
    <row r="1" spans="2:18" ht="17.25" thickBot="1" x14ac:dyDescent="0.35"/>
    <row r="2" spans="2:18" ht="21" thickBot="1" x14ac:dyDescent="0.35"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6"/>
    </row>
    <row r="3" spans="2:18" ht="41.65" customHeight="1" thickBot="1" x14ac:dyDescent="0.35">
      <c r="B3" s="14"/>
      <c r="C3" s="247" t="s">
        <v>135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  <c r="Q3" s="13"/>
      <c r="R3" s="8"/>
    </row>
    <row r="4" spans="2:18" ht="20.25" x14ac:dyDescent="0.3"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8"/>
    </row>
    <row r="5" spans="2:18" ht="20.25" x14ac:dyDescent="0.3">
      <c r="B5" s="14"/>
      <c r="C5" s="13" t="s">
        <v>160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8"/>
    </row>
    <row r="6" spans="2:18" ht="19.149999999999999" customHeight="1" x14ac:dyDescent="0.3">
      <c r="B6" s="14"/>
      <c r="C6" s="13" t="s">
        <v>161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8"/>
    </row>
    <row r="7" spans="2:18" ht="20.25" x14ac:dyDescent="0.3">
      <c r="B7" s="14"/>
      <c r="C7" s="13" t="s">
        <v>134</v>
      </c>
      <c r="D7" s="13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"/>
    </row>
    <row r="8" spans="2:18" ht="20.25" x14ac:dyDescent="0.3">
      <c r="B8" s="14"/>
      <c r="C8" s="1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8"/>
    </row>
    <row r="9" spans="2:18" ht="98.65" customHeight="1" x14ac:dyDescent="0.3">
      <c r="B9" s="14"/>
      <c r="C9" s="243" t="s">
        <v>133</v>
      </c>
      <c r="D9" s="244"/>
      <c r="E9" s="244"/>
      <c r="F9" s="250" t="s">
        <v>206</v>
      </c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13"/>
      <c r="R9" s="8"/>
    </row>
    <row r="10" spans="2:18" ht="37.5" customHeight="1" x14ac:dyDescent="0.3">
      <c r="B10" s="14"/>
      <c r="C10" s="243" t="s">
        <v>132</v>
      </c>
      <c r="D10" s="244"/>
      <c r="E10" s="244"/>
      <c r="F10" s="245" t="s">
        <v>139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13"/>
      <c r="R10" s="8"/>
    </row>
    <row r="11" spans="2:18" ht="73.900000000000006" customHeight="1" x14ac:dyDescent="0.3">
      <c r="B11" s="14"/>
      <c r="C11" s="243" t="s">
        <v>131</v>
      </c>
      <c r="D11" s="244"/>
      <c r="E11" s="244"/>
      <c r="F11" s="245" t="s">
        <v>287</v>
      </c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13"/>
      <c r="R11" s="8"/>
    </row>
    <row r="12" spans="2:18" ht="20.25" x14ac:dyDescent="0.3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8"/>
    </row>
    <row r="13" spans="2:18" ht="20.25" x14ac:dyDescent="0.3">
      <c r="B13" s="11"/>
      <c r="C13" s="9" t="s">
        <v>130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</row>
    <row r="14" spans="2:18" ht="20.25" x14ac:dyDescent="0.3">
      <c r="B14" s="11"/>
      <c r="C14" s="238" t="s">
        <v>162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9"/>
      <c r="R14" s="8"/>
    </row>
    <row r="15" spans="2:18" ht="20.25" x14ac:dyDescent="0.3">
      <c r="B15" s="11"/>
      <c r="C15" s="239" t="s">
        <v>163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40"/>
    </row>
    <row r="16" spans="2:18" ht="20.25" x14ac:dyDescent="0.3">
      <c r="B16" s="11"/>
      <c r="C16" s="12" t="s">
        <v>129</v>
      </c>
      <c r="D16" s="10"/>
      <c r="E16" s="10"/>
      <c r="F16" s="10"/>
      <c r="G16" s="10"/>
      <c r="H16" s="10"/>
      <c r="I16" s="10"/>
      <c r="J16" s="10"/>
      <c r="K16" s="10"/>
      <c r="L16" s="10"/>
      <c r="M16" s="9"/>
      <c r="N16" s="9"/>
      <c r="O16" s="9"/>
      <c r="P16" s="9"/>
      <c r="Q16" s="9"/>
      <c r="R16" s="8"/>
    </row>
    <row r="17" spans="2:18" ht="20.25" x14ac:dyDescent="0.3">
      <c r="B17" s="11"/>
      <c r="C17" s="12" t="s">
        <v>158</v>
      </c>
      <c r="D17" s="10"/>
      <c r="E17" s="10"/>
      <c r="F17" s="10"/>
      <c r="G17" s="10"/>
      <c r="H17" s="10"/>
      <c r="I17" s="10"/>
      <c r="J17" s="10"/>
      <c r="K17" s="10"/>
      <c r="L17" s="10"/>
      <c r="M17" s="9"/>
      <c r="N17" s="9"/>
      <c r="O17" s="9"/>
      <c r="P17" s="9"/>
      <c r="Q17" s="9"/>
      <c r="R17" s="8"/>
    </row>
    <row r="18" spans="2:18" ht="20.25" x14ac:dyDescent="0.3">
      <c r="B18" s="11"/>
      <c r="C18" s="241" t="s">
        <v>164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2"/>
    </row>
    <row r="19" spans="2:18" ht="17.25" thickBot="1" x14ac:dyDescent="0.35"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5"/>
    </row>
  </sheetData>
  <mergeCells count="10">
    <mergeCell ref="C3:P3"/>
    <mergeCell ref="C9:E9"/>
    <mergeCell ref="F9:P9"/>
    <mergeCell ref="C10:E10"/>
    <mergeCell ref="F10:P10"/>
    <mergeCell ref="C14:P14"/>
    <mergeCell ref="C15:R15"/>
    <mergeCell ref="C18:R18"/>
    <mergeCell ref="C11:E11"/>
    <mergeCell ref="F11:P11"/>
  </mergeCells>
  <phoneticPr fontId="1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0B3E-0C1A-47DD-BCA5-DE2FFAECD1FD}">
  <sheetPr>
    <tabColor theme="4" tint="0.39997558519241921"/>
  </sheetPr>
  <dimension ref="B1:K32"/>
  <sheetViews>
    <sheetView showGridLines="0" tabSelected="1" zoomScale="85" zoomScaleNormal="85" workbookViewId="0">
      <selection activeCell="B3" sqref="B3:K3"/>
    </sheetView>
  </sheetViews>
  <sheetFormatPr defaultRowHeight="16.5" x14ac:dyDescent="0.3"/>
  <cols>
    <col min="2" max="2" width="15.5" customWidth="1"/>
    <col min="3" max="3" width="4.375" customWidth="1"/>
    <col min="4" max="4" width="55.625" customWidth="1"/>
    <col min="5" max="5" width="4.375" customWidth="1"/>
    <col min="6" max="6" width="55.625" customWidth="1"/>
    <col min="7" max="7" width="4.375" customWidth="1"/>
    <col min="8" max="8" width="55.625" customWidth="1"/>
    <col min="9" max="9" width="4.375" customWidth="1"/>
    <col min="10" max="10" width="55.625" customWidth="1"/>
    <col min="11" max="11" width="15.5" customWidth="1"/>
  </cols>
  <sheetData>
    <row r="1" spans="2:11" ht="17.25" thickBot="1" x14ac:dyDescent="0.35"/>
    <row r="2" spans="2:11" x14ac:dyDescent="0.3">
      <c r="B2" s="226"/>
      <c r="C2" s="227"/>
      <c r="D2" s="227"/>
      <c r="E2" s="227"/>
      <c r="F2" s="227"/>
      <c r="G2" s="227"/>
      <c r="H2" s="227"/>
      <c r="I2" s="227"/>
      <c r="J2" s="227"/>
      <c r="K2" s="228"/>
    </row>
    <row r="3" spans="2:11" ht="26.25" x14ac:dyDescent="0.3">
      <c r="B3" s="253" t="s">
        <v>446</v>
      </c>
      <c r="C3" s="254"/>
      <c r="D3" s="254"/>
      <c r="E3" s="254"/>
      <c r="F3" s="254"/>
      <c r="G3" s="254"/>
      <c r="H3" s="254"/>
      <c r="I3" s="254"/>
      <c r="J3" s="254"/>
      <c r="K3" s="255"/>
    </row>
    <row r="4" spans="2:11" x14ac:dyDescent="0.3">
      <c r="B4" s="229"/>
      <c r="K4" s="230"/>
    </row>
    <row r="5" spans="2:11" x14ac:dyDescent="0.3">
      <c r="B5" s="229"/>
      <c r="C5" s="256" t="s">
        <v>420</v>
      </c>
      <c r="D5" s="256"/>
      <c r="E5" s="256" t="s">
        <v>421</v>
      </c>
      <c r="F5" s="256"/>
      <c r="G5" s="256" t="s">
        <v>422</v>
      </c>
      <c r="H5" s="256"/>
      <c r="I5" s="256" t="s">
        <v>423</v>
      </c>
      <c r="J5" s="256"/>
      <c r="K5" s="230"/>
    </row>
    <row r="6" spans="2:11" x14ac:dyDescent="0.3">
      <c r="B6" s="229"/>
      <c r="C6" s="231">
        <v>1</v>
      </c>
      <c r="D6" s="232" t="s">
        <v>424</v>
      </c>
      <c r="E6" s="231">
        <v>1</v>
      </c>
      <c r="F6" s="232" t="s">
        <v>425</v>
      </c>
      <c r="G6" s="231">
        <v>1</v>
      </c>
      <c r="H6" s="232" t="s">
        <v>426</v>
      </c>
      <c r="I6" s="231">
        <v>1</v>
      </c>
      <c r="J6" s="232" t="s">
        <v>468</v>
      </c>
      <c r="K6" s="230"/>
    </row>
    <row r="7" spans="2:11" x14ac:dyDescent="0.3">
      <c r="B7" s="229"/>
      <c r="C7" s="231">
        <v>2</v>
      </c>
      <c r="D7" s="232" t="s">
        <v>427</v>
      </c>
      <c r="E7" s="231">
        <v>2</v>
      </c>
      <c r="F7" s="232" t="s">
        <v>428</v>
      </c>
      <c r="G7" s="231">
        <v>2</v>
      </c>
      <c r="H7" s="232" t="s">
        <v>429</v>
      </c>
      <c r="I7" s="231">
        <v>2</v>
      </c>
      <c r="J7" s="232" t="s">
        <v>429</v>
      </c>
      <c r="K7" s="230"/>
    </row>
    <row r="8" spans="2:11" x14ac:dyDescent="0.3">
      <c r="B8" s="229"/>
      <c r="C8" s="231">
        <v>3</v>
      </c>
      <c r="D8" s="232" t="s">
        <v>430</v>
      </c>
      <c r="E8" s="231">
        <v>3</v>
      </c>
      <c r="F8" s="232" t="s">
        <v>431</v>
      </c>
      <c r="G8" s="231">
        <v>3</v>
      </c>
      <c r="H8" s="232" t="s">
        <v>454</v>
      </c>
      <c r="I8" s="231">
        <v>3</v>
      </c>
      <c r="J8" s="232" t="s">
        <v>432</v>
      </c>
      <c r="K8" s="230"/>
    </row>
    <row r="9" spans="2:11" x14ac:dyDescent="0.3">
      <c r="B9" s="229"/>
      <c r="C9" s="231"/>
      <c r="D9" s="232"/>
      <c r="E9" s="231">
        <f t="shared" ref="E9:E23" si="0">E8+1</f>
        <v>4</v>
      </c>
      <c r="F9" s="232" t="s">
        <v>433</v>
      </c>
      <c r="G9" s="231">
        <v>4</v>
      </c>
      <c r="H9" s="232" t="s">
        <v>455</v>
      </c>
      <c r="I9" s="231">
        <v>4</v>
      </c>
      <c r="J9" s="232" t="s">
        <v>434</v>
      </c>
      <c r="K9" s="230"/>
    </row>
    <row r="10" spans="2:11" x14ac:dyDescent="0.3">
      <c r="B10" s="229"/>
      <c r="C10" s="231"/>
      <c r="D10" s="232"/>
      <c r="E10" s="231">
        <f t="shared" si="0"/>
        <v>5</v>
      </c>
      <c r="F10" s="232" t="s">
        <v>435</v>
      </c>
      <c r="G10" s="231">
        <v>5</v>
      </c>
      <c r="H10" s="232" t="s">
        <v>456</v>
      </c>
      <c r="I10" s="231">
        <v>5</v>
      </c>
      <c r="J10" s="232" t="s">
        <v>436</v>
      </c>
      <c r="K10" s="230"/>
    </row>
    <row r="11" spans="2:11" x14ac:dyDescent="0.3">
      <c r="B11" s="229"/>
      <c r="C11" s="231"/>
      <c r="D11" s="232"/>
      <c r="E11" s="231">
        <f t="shared" si="0"/>
        <v>6</v>
      </c>
      <c r="F11" s="232" t="s">
        <v>437</v>
      </c>
      <c r="G11" s="231">
        <v>6</v>
      </c>
      <c r="H11" s="232" t="s">
        <v>457</v>
      </c>
      <c r="I11" s="231">
        <v>6</v>
      </c>
      <c r="J11" s="232" t="s">
        <v>438</v>
      </c>
      <c r="K11" s="230"/>
    </row>
    <row r="12" spans="2:11" x14ac:dyDescent="0.3">
      <c r="B12" s="229"/>
      <c r="C12" s="231"/>
      <c r="D12" s="232"/>
      <c r="E12" s="231">
        <f t="shared" si="0"/>
        <v>7</v>
      </c>
      <c r="F12" s="232" t="s">
        <v>447</v>
      </c>
      <c r="G12" s="231">
        <v>7</v>
      </c>
      <c r="H12" s="232" t="s">
        <v>458</v>
      </c>
      <c r="I12" s="231">
        <v>7</v>
      </c>
      <c r="J12" s="232" t="s">
        <v>469</v>
      </c>
      <c r="K12" s="230"/>
    </row>
    <row r="13" spans="2:11" x14ac:dyDescent="0.3">
      <c r="B13" s="229"/>
      <c r="C13" s="231"/>
      <c r="D13" s="232"/>
      <c r="E13" s="231">
        <f t="shared" si="0"/>
        <v>8</v>
      </c>
      <c r="F13" s="232" t="s">
        <v>440</v>
      </c>
      <c r="G13" s="231">
        <v>8</v>
      </c>
      <c r="H13" s="232" t="s">
        <v>459</v>
      </c>
      <c r="I13" s="231">
        <v>8</v>
      </c>
      <c r="J13" s="232" t="s">
        <v>470</v>
      </c>
      <c r="K13" s="230"/>
    </row>
    <row r="14" spans="2:11" x14ac:dyDescent="0.3">
      <c r="B14" s="229"/>
      <c r="C14" s="231"/>
      <c r="D14" s="232"/>
      <c r="E14" s="231">
        <f t="shared" si="0"/>
        <v>9</v>
      </c>
      <c r="F14" s="232" t="s">
        <v>448</v>
      </c>
      <c r="G14" s="231">
        <v>9</v>
      </c>
      <c r="H14" s="232" t="s">
        <v>460</v>
      </c>
      <c r="I14" s="231"/>
      <c r="J14" s="232"/>
      <c r="K14" s="230"/>
    </row>
    <row r="15" spans="2:11" x14ac:dyDescent="0.3">
      <c r="B15" s="229"/>
      <c r="C15" s="231"/>
      <c r="D15" s="232"/>
      <c r="E15" s="231">
        <f t="shared" si="0"/>
        <v>10</v>
      </c>
      <c r="F15" s="232" t="s">
        <v>441</v>
      </c>
      <c r="G15" s="231">
        <v>10</v>
      </c>
      <c r="H15" s="232" t="s">
        <v>461</v>
      </c>
      <c r="I15" s="231"/>
      <c r="J15" s="232"/>
      <c r="K15" s="230"/>
    </row>
    <row r="16" spans="2:11" x14ac:dyDescent="0.3">
      <c r="B16" s="229"/>
      <c r="C16" s="231"/>
      <c r="D16" s="232"/>
      <c r="E16" s="231">
        <f t="shared" si="0"/>
        <v>11</v>
      </c>
      <c r="F16" s="232" t="s">
        <v>484</v>
      </c>
      <c r="G16" s="231">
        <v>11</v>
      </c>
      <c r="H16" s="232" t="s">
        <v>462</v>
      </c>
      <c r="I16" s="231"/>
      <c r="J16" s="232"/>
      <c r="K16" s="230"/>
    </row>
    <row r="17" spans="2:11" x14ac:dyDescent="0.3">
      <c r="B17" s="229"/>
      <c r="C17" s="231"/>
      <c r="D17" s="232"/>
      <c r="E17" s="231">
        <f t="shared" si="0"/>
        <v>12</v>
      </c>
      <c r="F17" s="232" t="s">
        <v>442</v>
      </c>
      <c r="G17" s="231">
        <v>12</v>
      </c>
      <c r="H17" s="232" t="s">
        <v>485</v>
      </c>
      <c r="I17" s="231"/>
      <c r="J17" s="232"/>
      <c r="K17" s="230"/>
    </row>
    <row r="18" spans="2:11" x14ac:dyDescent="0.3">
      <c r="B18" s="229"/>
      <c r="C18" s="231"/>
      <c r="D18" s="232"/>
      <c r="E18" s="231">
        <f t="shared" si="0"/>
        <v>13</v>
      </c>
      <c r="F18" s="232" t="s">
        <v>443</v>
      </c>
      <c r="G18" s="231">
        <v>13</v>
      </c>
      <c r="H18" s="232" t="s">
        <v>486</v>
      </c>
      <c r="I18" s="231"/>
      <c r="J18" s="232"/>
      <c r="K18" s="230"/>
    </row>
    <row r="19" spans="2:11" x14ac:dyDescent="0.3">
      <c r="B19" s="229"/>
      <c r="C19" s="231"/>
      <c r="D19" s="232"/>
      <c r="E19" s="231">
        <f t="shared" si="0"/>
        <v>14</v>
      </c>
      <c r="F19" s="232" t="s">
        <v>444</v>
      </c>
      <c r="G19" s="231">
        <v>14</v>
      </c>
      <c r="H19" s="232" t="s">
        <v>463</v>
      </c>
      <c r="I19" s="231"/>
      <c r="J19" s="232"/>
      <c r="K19" s="230"/>
    </row>
    <row r="20" spans="2:11" x14ac:dyDescent="0.3">
      <c r="B20" s="229"/>
      <c r="C20" s="231"/>
      <c r="D20" s="232"/>
      <c r="E20" s="231">
        <f t="shared" si="0"/>
        <v>15</v>
      </c>
      <c r="F20" s="232" t="s">
        <v>445</v>
      </c>
      <c r="G20" s="231">
        <v>15</v>
      </c>
      <c r="H20" s="232" t="s">
        <v>464</v>
      </c>
      <c r="I20" s="231"/>
      <c r="J20" s="232"/>
      <c r="K20" s="230"/>
    </row>
    <row r="21" spans="2:11" x14ac:dyDescent="0.3">
      <c r="B21" s="229"/>
      <c r="C21" s="231"/>
      <c r="D21" s="232"/>
      <c r="E21" s="231">
        <f t="shared" si="0"/>
        <v>16</v>
      </c>
      <c r="F21" s="233" t="s">
        <v>313</v>
      </c>
      <c r="G21" s="231">
        <v>16</v>
      </c>
      <c r="H21" s="232" t="s">
        <v>439</v>
      </c>
      <c r="I21" s="231"/>
      <c r="J21" s="232"/>
      <c r="K21" s="230"/>
    </row>
    <row r="22" spans="2:11" x14ac:dyDescent="0.3">
      <c r="B22" s="229"/>
      <c r="C22" s="231"/>
      <c r="D22" s="233"/>
      <c r="E22" s="231">
        <f t="shared" si="0"/>
        <v>17</v>
      </c>
      <c r="F22" s="233" t="s">
        <v>449</v>
      </c>
      <c r="G22" s="231">
        <v>17</v>
      </c>
      <c r="H22" s="233" t="s">
        <v>465</v>
      </c>
      <c r="I22" s="231"/>
      <c r="J22" s="233"/>
      <c r="K22" s="230"/>
    </row>
    <row r="23" spans="2:11" x14ac:dyDescent="0.3">
      <c r="B23" s="229"/>
      <c r="C23" s="231"/>
      <c r="D23" s="233"/>
      <c r="E23" s="231">
        <f t="shared" si="0"/>
        <v>18</v>
      </c>
      <c r="F23" s="233" t="s">
        <v>450</v>
      </c>
      <c r="G23" s="231">
        <v>18</v>
      </c>
      <c r="H23" s="233" t="s">
        <v>466</v>
      </c>
      <c r="I23" s="231"/>
      <c r="J23" s="233"/>
      <c r="K23" s="230"/>
    </row>
    <row r="24" spans="2:11" x14ac:dyDescent="0.3">
      <c r="B24" s="229"/>
      <c r="C24" s="231"/>
      <c r="D24" s="233"/>
      <c r="E24" s="231">
        <v>19</v>
      </c>
      <c r="F24" s="233" t="s">
        <v>451</v>
      </c>
      <c r="G24" s="231">
        <v>19</v>
      </c>
      <c r="H24" s="233" t="s">
        <v>467</v>
      </c>
      <c r="I24" s="231"/>
      <c r="J24" s="233"/>
      <c r="K24" s="230"/>
    </row>
    <row r="25" spans="2:11" x14ac:dyDescent="0.3">
      <c r="B25" s="229"/>
      <c r="C25" s="231"/>
      <c r="D25" s="233"/>
      <c r="E25" s="231">
        <v>20</v>
      </c>
      <c r="F25" s="233" t="s">
        <v>452</v>
      </c>
      <c r="G25" s="231">
        <v>20</v>
      </c>
      <c r="H25" s="233" t="s">
        <v>487</v>
      </c>
      <c r="I25" s="231"/>
      <c r="J25" s="233"/>
      <c r="K25" s="230"/>
    </row>
    <row r="26" spans="2:11" x14ac:dyDescent="0.3">
      <c r="B26" s="229"/>
      <c r="C26" s="231"/>
      <c r="D26" s="233"/>
      <c r="E26" s="231">
        <v>21</v>
      </c>
      <c r="F26" s="233" t="s">
        <v>453</v>
      </c>
      <c r="G26" s="231">
        <v>21</v>
      </c>
      <c r="H26" s="233" t="s">
        <v>488</v>
      </c>
      <c r="I26" s="231"/>
      <c r="J26" s="233"/>
      <c r="K26" s="230"/>
    </row>
    <row r="27" spans="2:11" x14ac:dyDescent="0.3">
      <c r="B27" s="229"/>
      <c r="C27" s="231"/>
      <c r="D27" s="233"/>
      <c r="E27" s="231"/>
      <c r="F27" s="233"/>
      <c r="G27" s="231">
        <v>22</v>
      </c>
      <c r="H27" s="233" t="s">
        <v>489</v>
      </c>
      <c r="I27" s="231"/>
      <c r="J27" s="233"/>
      <c r="K27" s="230"/>
    </row>
    <row r="28" spans="2:11" ht="33.75" customHeight="1" x14ac:dyDescent="0.3">
      <c r="B28" s="229"/>
      <c r="K28" s="230"/>
    </row>
    <row r="29" spans="2:11" ht="33.75" customHeight="1" x14ac:dyDescent="0.3">
      <c r="B29" s="229"/>
      <c r="K29" s="230"/>
    </row>
    <row r="30" spans="2:11" ht="33.75" customHeight="1" x14ac:dyDescent="0.3">
      <c r="B30" s="229"/>
      <c r="K30" s="230"/>
    </row>
    <row r="31" spans="2:11" x14ac:dyDescent="0.3">
      <c r="B31" s="234"/>
      <c r="K31" s="230"/>
    </row>
    <row r="32" spans="2:11" ht="20.25" customHeight="1" thickBot="1" x14ac:dyDescent="0.35">
      <c r="B32" s="235"/>
      <c r="C32" s="236"/>
      <c r="D32" s="236"/>
      <c r="E32" s="236"/>
      <c r="F32" s="236"/>
      <c r="G32" s="236"/>
      <c r="H32" s="236"/>
      <c r="I32" s="236"/>
      <c r="J32" s="236"/>
      <c r="K32" s="237"/>
    </row>
  </sheetData>
  <sheetProtection algorithmName="SHA-512" hashValue="Yn7YRMGB+snVCedhwRTZKb/vNLENRXiajPMoEgsqahkUtXN13EW0eTOwZjxoVPUwaOLuCWR0yZBXyOPONLGCfw==" saltValue="Sq1O+56Sr75VzmseAzj+HQ==" spinCount="100000" sheet="1" objects="1" scenarios="1"/>
  <mergeCells count="5">
    <mergeCell ref="B3:K3"/>
    <mergeCell ref="C5:D5"/>
    <mergeCell ref="E5:F5"/>
    <mergeCell ref="G5:H5"/>
    <mergeCell ref="I5:J5"/>
  </mergeCells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472B-1300-41BB-A903-5120E00C8463}">
  <sheetPr>
    <tabColor theme="4" tint="0.79998168889431442"/>
    <pageSetUpPr fitToPage="1"/>
  </sheetPr>
  <dimension ref="A1:H183"/>
  <sheetViews>
    <sheetView showGridLines="0" zoomScale="85" zoomScaleNormal="85" workbookViewId="0">
      <pane ySplit="1" topLeftCell="A2" activePane="bottomLeft" state="frozen"/>
      <selection activeCell="B3" sqref="B3:K3"/>
      <selection pane="bottomLeft" sqref="A1:B1"/>
    </sheetView>
  </sheetViews>
  <sheetFormatPr defaultRowHeight="16.5" x14ac:dyDescent="0.3"/>
  <cols>
    <col min="1" max="1" width="5.625" customWidth="1"/>
    <col min="2" max="2" width="80.625" customWidth="1"/>
    <col min="3" max="3" width="10.625" style="2" customWidth="1"/>
    <col min="4" max="7" width="20.625" customWidth="1"/>
    <col min="8" max="8" width="60.625" customWidth="1"/>
  </cols>
  <sheetData>
    <row r="1" spans="1:8" s="1" customFormat="1" ht="50.1" customHeight="1" x14ac:dyDescent="0.3">
      <c r="A1" s="257" t="s">
        <v>51</v>
      </c>
      <c r="B1" s="258"/>
      <c r="C1" s="19" t="s">
        <v>53</v>
      </c>
      <c r="D1" s="19" t="s">
        <v>0</v>
      </c>
      <c r="E1" s="19" t="s">
        <v>1</v>
      </c>
      <c r="F1" s="19" t="s">
        <v>2</v>
      </c>
      <c r="G1" s="19" t="s">
        <v>136</v>
      </c>
      <c r="H1" s="19" t="s">
        <v>374</v>
      </c>
    </row>
    <row r="2" spans="1:8" s="1" customFormat="1" ht="17.100000000000001" customHeight="1" x14ac:dyDescent="0.3">
      <c r="A2" s="263" t="s">
        <v>137</v>
      </c>
      <c r="B2" s="262" t="s">
        <v>347</v>
      </c>
      <c r="C2" s="262"/>
      <c r="D2" s="262"/>
      <c r="E2" s="262"/>
      <c r="F2" s="262"/>
      <c r="G2" s="262"/>
      <c r="H2" s="122"/>
    </row>
    <row r="3" spans="1:8" ht="17.100000000000001" customHeight="1" x14ac:dyDescent="0.3">
      <c r="A3" s="264"/>
      <c r="B3" s="259" t="s">
        <v>68</v>
      </c>
      <c r="C3" s="89" t="s">
        <v>67</v>
      </c>
      <c r="D3" s="20" t="s">
        <v>3</v>
      </c>
      <c r="E3" s="21">
        <v>100</v>
      </c>
      <c r="F3" s="22">
        <v>107</v>
      </c>
      <c r="G3" s="119">
        <v>102</v>
      </c>
      <c r="H3" s="28"/>
    </row>
    <row r="4" spans="1:8" ht="17.100000000000001" customHeight="1" x14ac:dyDescent="0.3">
      <c r="A4" s="264"/>
      <c r="B4" s="260"/>
      <c r="C4" s="89" t="s">
        <v>54</v>
      </c>
      <c r="D4" s="20" t="s">
        <v>3</v>
      </c>
      <c r="E4" s="21">
        <v>400</v>
      </c>
      <c r="F4" s="22">
        <v>411</v>
      </c>
      <c r="G4" s="119">
        <v>394</v>
      </c>
      <c r="H4" s="28"/>
    </row>
    <row r="5" spans="1:8" ht="17.100000000000001" customHeight="1" x14ac:dyDescent="0.3">
      <c r="A5" s="264"/>
      <c r="B5" s="260"/>
      <c r="C5" s="89" t="s">
        <v>55</v>
      </c>
      <c r="D5" s="20" t="s">
        <v>3</v>
      </c>
      <c r="E5" s="21">
        <v>346</v>
      </c>
      <c r="F5" s="22">
        <v>358</v>
      </c>
      <c r="G5" s="119">
        <v>347</v>
      </c>
      <c r="H5" s="28"/>
    </row>
    <row r="6" spans="1:8" ht="17.100000000000001" customHeight="1" x14ac:dyDescent="0.3">
      <c r="A6" s="264"/>
      <c r="B6" s="261"/>
      <c r="C6" s="184" t="s">
        <v>58</v>
      </c>
      <c r="D6" s="185" t="s">
        <v>3</v>
      </c>
      <c r="E6" s="186">
        <v>846</v>
      </c>
      <c r="F6" s="186">
        <v>876</v>
      </c>
      <c r="G6" s="187">
        <v>843</v>
      </c>
      <c r="H6" s="188"/>
    </row>
    <row r="7" spans="1:8" ht="17.100000000000001" customHeight="1" x14ac:dyDescent="0.3">
      <c r="A7" s="264"/>
      <c r="B7" s="90" t="s">
        <v>4</v>
      </c>
      <c r="C7" s="23" t="s">
        <v>58</v>
      </c>
      <c r="D7" s="20" t="s">
        <v>5</v>
      </c>
      <c r="E7" s="21">
        <v>3</v>
      </c>
      <c r="F7" s="22">
        <v>3</v>
      </c>
      <c r="G7" s="119">
        <v>3</v>
      </c>
      <c r="H7" s="28"/>
    </row>
    <row r="8" spans="1:8" ht="17.100000000000001" customHeight="1" x14ac:dyDescent="0.3">
      <c r="A8" s="264"/>
      <c r="B8" s="31" t="s">
        <v>236</v>
      </c>
      <c r="C8" s="23" t="s">
        <v>58</v>
      </c>
      <c r="D8" s="20" t="s">
        <v>6</v>
      </c>
      <c r="E8" s="39">
        <v>2514851601517</v>
      </c>
      <c r="F8" s="32">
        <v>2222070977921</v>
      </c>
      <c r="G8" s="32">
        <v>2499972627941</v>
      </c>
      <c r="H8" s="28"/>
    </row>
    <row r="9" spans="1:8" ht="17.100000000000001" customHeight="1" x14ac:dyDescent="0.3">
      <c r="A9" s="264"/>
      <c r="B9" s="31" t="s">
        <v>7</v>
      </c>
      <c r="C9" s="23" t="s">
        <v>58</v>
      </c>
      <c r="D9" s="20" t="s">
        <v>6</v>
      </c>
      <c r="E9" s="39">
        <v>2029134281774</v>
      </c>
      <c r="F9" s="32">
        <v>1861952413767</v>
      </c>
      <c r="G9" s="120">
        <v>1824790602135</v>
      </c>
      <c r="H9" s="28"/>
    </row>
    <row r="10" spans="1:8" ht="17.100000000000001" customHeight="1" x14ac:dyDescent="0.3">
      <c r="A10" s="265"/>
      <c r="B10" s="31" t="s">
        <v>61</v>
      </c>
      <c r="C10" s="23" t="s">
        <v>58</v>
      </c>
      <c r="D10" s="20" t="s">
        <v>6</v>
      </c>
      <c r="E10" s="39">
        <v>449738749493</v>
      </c>
      <c r="F10" s="32">
        <v>333880102156</v>
      </c>
      <c r="G10" s="120">
        <v>371702112202</v>
      </c>
      <c r="H10" s="28"/>
    </row>
    <row r="11" spans="1:8" s="1" customFormat="1" ht="17.100000000000001" customHeight="1" x14ac:dyDescent="0.3">
      <c r="A11" s="263" t="s">
        <v>348</v>
      </c>
      <c r="B11" s="262" t="s">
        <v>404</v>
      </c>
      <c r="C11" s="262"/>
      <c r="D11" s="262"/>
      <c r="E11" s="262"/>
      <c r="F11" s="262"/>
      <c r="G11" s="262"/>
      <c r="H11" s="122"/>
    </row>
    <row r="12" spans="1:8" ht="17.100000000000001" customHeight="1" x14ac:dyDescent="0.3">
      <c r="A12" s="264"/>
      <c r="B12" s="24" t="s">
        <v>116</v>
      </c>
      <c r="C12" s="25" t="s">
        <v>58</v>
      </c>
      <c r="D12" s="25" t="s">
        <v>6</v>
      </c>
      <c r="E12" s="50">
        <v>179414039346</v>
      </c>
      <c r="F12" s="50">
        <v>-214640345650</v>
      </c>
      <c r="G12" s="121">
        <v>-62321327716</v>
      </c>
      <c r="H12" s="28"/>
    </row>
    <row r="13" spans="1:8" s="3" customFormat="1" ht="17.100000000000001" customHeight="1" x14ac:dyDescent="0.3">
      <c r="A13" s="264"/>
      <c r="B13" s="24" t="s">
        <v>60</v>
      </c>
      <c r="C13" s="25" t="s">
        <v>58</v>
      </c>
      <c r="D13" s="25" t="s">
        <v>6</v>
      </c>
      <c r="E13" s="50">
        <v>149935944614</v>
      </c>
      <c r="F13" s="50">
        <v>-149053085545</v>
      </c>
      <c r="G13" s="121">
        <v>-29040720790</v>
      </c>
      <c r="H13" s="29"/>
    </row>
    <row r="14" spans="1:8" ht="17.100000000000001" customHeight="1" x14ac:dyDescent="0.3">
      <c r="A14" s="264"/>
      <c r="B14" s="44" t="s">
        <v>263</v>
      </c>
      <c r="C14" s="40" t="s">
        <v>58</v>
      </c>
      <c r="D14" s="40" t="s">
        <v>6</v>
      </c>
      <c r="E14" s="50">
        <v>48247289980</v>
      </c>
      <c r="F14" s="50">
        <v>-55332722589</v>
      </c>
      <c r="G14" s="50">
        <v>-20887988077</v>
      </c>
      <c r="H14" s="28"/>
    </row>
    <row r="15" spans="1:8" ht="17.100000000000001" customHeight="1" x14ac:dyDescent="0.3">
      <c r="A15" s="264"/>
      <c r="B15" s="88" t="s">
        <v>142</v>
      </c>
      <c r="C15" s="43" t="s">
        <v>58</v>
      </c>
      <c r="D15" s="43" t="s">
        <v>151</v>
      </c>
      <c r="E15" s="50">
        <v>110651712</v>
      </c>
      <c r="F15" s="50">
        <v>101582987</v>
      </c>
      <c r="G15" s="50">
        <v>97295125</v>
      </c>
      <c r="H15" s="98"/>
    </row>
    <row r="16" spans="1:8" ht="17.100000000000001" customHeight="1" x14ac:dyDescent="0.3">
      <c r="A16" s="264"/>
      <c r="B16" s="26" t="s">
        <v>209</v>
      </c>
      <c r="C16" s="20" t="s">
        <v>58</v>
      </c>
      <c r="D16" s="20" t="s">
        <v>151</v>
      </c>
      <c r="E16" s="50">
        <v>1671841</v>
      </c>
      <c r="F16" s="50">
        <v>1914524</v>
      </c>
      <c r="G16" s="50">
        <v>1698575</v>
      </c>
      <c r="H16" s="41"/>
    </row>
    <row r="17" spans="1:8" ht="17.100000000000001" customHeight="1" x14ac:dyDescent="0.3">
      <c r="A17" s="264"/>
      <c r="B17" s="26" t="s">
        <v>143</v>
      </c>
      <c r="C17" s="20" t="s">
        <v>58</v>
      </c>
      <c r="D17" s="20" t="s">
        <v>151</v>
      </c>
      <c r="E17" s="50">
        <v>18528300</v>
      </c>
      <c r="F17" s="50">
        <v>21616350</v>
      </c>
      <c r="G17" s="50">
        <v>6176100</v>
      </c>
      <c r="H17" s="41"/>
    </row>
    <row r="18" spans="1:8" ht="17.100000000000001" customHeight="1" x14ac:dyDescent="0.3">
      <c r="A18" s="264"/>
      <c r="B18" s="26" t="s">
        <v>256</v>
      </c>
      <c r="C18" s="20" t="s">
        <v>58</v>
      </c>
      <c r="D18" s="20" t="s">
        <v>151</v>
      </c>
      <c r="E18" s="50">
        <v>2093414</v>
      </c>
      <c r="F18" s="50">
        <v>147047</v>
      </c>
      <c r="G18" s="50">
        <v>190315</v>
      </c>
      <c r="H18" s="41"/>
    </row>
    <row r="19" spans="1:8" ht="17.100000000000001" customHeight="1" x14ac:dyDescent="0.3">
      <c r="A19" s="264"/>
      <c r="B19" s="26" t="s">
        <v>288</v>
      </c>
      <c r="C19" s="20" t="s">
        <v>58</v>
      </c>
      <c r="D19" s="20" t="s">
        <v>289</v>
      </c>
      <c r="E19" s="50">
        <v>198183235</v>
      </c>
      <c r="F19" s="50">
        <v>-204385808</v>
      </c>
      <c r="G19" s="50">
        <v>-49928709</v>
      </c>
      <c r="H19" s="41" t="s">
        <v>403</v>
      </c>
    </row>
    <row r="20" spans="1:8" ht="17.100000000000001" customHeight="1" x14ac:dyDescent="0.3">
      <c r="A20" s="264"/>
      <c r="B20" s="26" t="s">
        <v>290</v>
      </c>
      <c r="C20" s="20" t="s">
        <v>58</v>
      </c>
      <c r="D20" s="20" t="s">
        <v>289</v>
      </c>
      <c r="E20" s="50">
        <v>47498343</v>
      </c>
      <c r="F20" s="50">
        <v>-47417508</v>
      </c>
      <c r="G20" s="50">
        <v>-11533532</v>
      </c>
      <c r="H20" s="41" t="s">
        <v>403</v>
      </c>
    </row>
    <row r="21" spans="1:8" ht="17.100000000000001" customHeight="1" x14ac:dyDescent="0.3">
      <c r="A21" s="264"/>
      <c r="B21" s="26" t="s">
        <v>291</v>
      </c>
      <c r="C21" s="20" t="s">
        <v>58</v>
      </c>
      <c r="D21" s="20" t="s">
        <v>289</v>
      </c>
      <c r="E21" s="50">
        <v>48247290</v>
      </c>
      <c r="F21" s="50">
        <v>-55332722</v>
      </c>
      <c r="G21" s="50">
        <v>-20887988</v>
      </c>
      <c r="H21" s="41" t="s">
        <v>403</v>
      </c>
    </row>
    <row r="22" spans="1:8" ht="17.100000000000001" customHeight="1" x14ac:dyDescent="0.3">
      <c r="A22" s="264"/>
      <c r="B22" s="44" t="s">
        <v>262</v>
      </c>
      <c r="C22" s="40" t="s">
        <v>58</v>
      </c>
      <c r="D22" s="40" t="s">
        <v>70</v>
      </c>
      <c r="E22" s="151">
        <f>+E20/$E$19*100</f>
        <v>23.966882466117784</v>
      </c>
      <c r="F22" s="152">
        <f>+F20/$F$19*100</f>
        <v>23.200000266163297</v>
      </c>
      <c r="G22" s="152">
        <f>+G20/$G$19*100</f>
        <v>23.100000442631114</v>
      </c>
      <c r="H22" s="41" t="s">
        <v>375</v>
      </c>
    </row>
    <row r="23" spans="1:8" ht="17.100000000000001" customHeight="1" x14ac:dyDescent="0.3">
      <c r="A23" s="265"/>
      <c r="B23" s="44" t="s">
        <v>264</v>
      </c>
      <c r="C23" s="40" t="s">
        <v>58</v>
      </c>
      <c r="D23" s="40" t="s">
        <v>70</v>
      </c>
      <c r="E23" s="151">
        <f>+E21/$E$19*100</f>
        <v>24.344788801131436</v>
      </c>
      <c r="F23" s="152">
        <f>+F21/$F$19*100</f>
        <v>27.07268305047873</v>
      </c>
      <c r="G23" s="152">
        <f>+G21/$G$19*100</f>
        <v>41.835626072366502</v>
      </c>
      <c r="H23" s="41" t="s">
        <v>376</v>
      </c>
    </row>
    <row r="24" spans="1:8" ht="17.100000000000001" customHeight="1" x14ac:dyDescent="0.3">
      <c r="A24" s="118"/>
      <c r="B24" s="262" t="s">
        <v>349</v>
      </c>
      <c r="C24" s="262"/>
      <c r="D24" s="262"/>
      <c r="E24" s="262"/>
      <c r="F24" s="262"/>
      <c r="G24" s="262"/>
      <c r="H24" s="123"/>
    </row>
    <row r="25" spans="1:8" ht="17.100000000000001" customHeight="1" x14ac:dyDescent="0.3">
      <c r="A25" s="33"/>
      <c r="B25" s="26" t="s">
        <v>69</v>
      </c>
      <c r="C25" s="20" t="s">
        <v>58</v>
      </c>
      <c r="D25" s="20" t="s">
        <v>70</v>
      </c>
      <c r="E25" s="127">
        <v>7.14</v>
      </c>
      <c r="F25" s="127">
        <v>10.07</v>
      </c>
      <c r="G25" s="127">
        <v>11.66</v>
      </c>
      <c r="H25" s="28"/>
    </row>
    <row r="26" spans="1:8" ht="17.100000000000001" customHeight="1" x14ac:dyDescent="0.3"/>
    <row r="27" spans="1:8" ht="17.100000000000001" customHeight="1" x14ac:dyDescent="0.3">
      <c r="H27" s="189" t="s">
        <v>405</v>
      </c>
    </row>
    <row r="28" spans="1:8" ht="17.100000000000001" customHeight="1" x14ac:dyDescent="0.3"/>
    <row r="29" spans="1:8" ht="17.100000000000001" customHeight="1" x14ac:dyDescent="0.3"/>
    <row r="30" spans="1:8" ht="17.100000000000001" customHeight="1" x14ac:dyDescent="0.3"/>
    <row r="31" spans="1:8" ht="17.100000000000001" customHeight="1" x14ac:dyDescent="0.3"/>
    <row r="32" spans="1:8" ht="17.100000000000001" customHeight="1" x14ac:dyDescent="0.3"/>
    <row r="33" ht="17.100000000000001" customHeight="1" x14ac:dyDescent="0.3"/>
    <row r="34" ht="17.100000000000001" customHeight="1" x14ac:dyDescent="0.3"/>
    <row r="35" ht="17.100000000000001" customHeight="1" x14ac:dyDescent="0.3"/>
    <row r="36" ht="17.100000000000001" customHeight="1" x14ac:dyDescent="0.3"/>
    <row r="37" ht="17.100000000000001" customHeight="1" x14ac:dyDescent="0.3"/>
    <row r="38" ht="17.100000000000001" customHeight="1" x14ac:dyDescent="0.3"/>
    <row r="39" ht="17.100000000000001" customHeight="1" x14ac:dyDescent="0.3"/>
    <row r="40" ht="17.100000000000001" customHeight="1" x14ac:dyDescent="0.3"/>
    <row r="41" ht="17.100000000000001" customHeight="1" x14ac:dyDescent="0.3"/>
    <row r="42" ht="17.100000000000001" customHeight="1" x14ac:dyDescent="0.3"/>
    <row r="43" ht="17.100000000000001" customHeight="1" x14ac:dyDescent="0.3"/>
    <row r="44" ht="17.100000000000001" customHeight="1" x14ac:dyDescent="0.3"/>
    <row r="45" ht="17.100000000000001" customHeight="1" x14ac:dyDescent="0.3"/>
    <row r="46" ht="17.100000000000001" customHeight="1" x14ac:dyDescent="0.3"/>
    <row r="47" ht="17.100000000000001" customHeight="1" x14ac:dyDescent="0.3"/>
    <row r="48" ht="17.100000000000001" customHeight="1" x14ac:dyDescent="0.3"/>
    <row r="49" ht="17.100000000000001" customHeight="1" x14ac:dyDescent="0.3"/>
    <row r="50" ht="17.100000000000001" customHeight="1" x14ac:dyDescent="0.3"/>
    <row r="51" ht="17.100000000000001" customHeight="1" x14ac:dyDescent="0.3"/>
    <row r="52" ht="17.100000000000001" customHeight="1" x14ac:dyDescent="0.3"/>
    <row r="53" ht="17.100000000000001" customHeight="1" x14ac:dyDescent="0.3"/>
    <row r="54" ht="17.100000000000001" customHeight="1" x14ac:dyDescent="0.3"/>
    <row r="55" ht="17.100000000000001" customHeight="1" x14ac:dyDescent="0.3"/>
    <row r="56" ht="17.100000000000001" customHeight="1" x14ac:dyDescent="0.3"/>
    <row r="57" ht="17.100000000000001" customHeight="1" x14ac:dyDescent="0.3"/>
    <row r="58" ht="17.100000000000001" customHeight="1" x14ac:dyDescent="0.3"/>
    <row r="59" ht="17.100000000000001" customHeight="1" x14ac:dyDescent="0.3"/>
    <row r="60" ht="17.100000000000001" customHeight="1" x14ac:dyDescent="0.3"/>
    <row r="61" ht="17.100000000000001" customHeight="1" x14ac:dyDescent="0.3"/>
    <row r="62" ht="17.100000000000001" customHeight="1" x14ac:dyDescent="0.3"/>
    <row r="63" ht="17.100000000000001" customHeight="1" x14ac:dyDescent="0.3"/>
    <row r="64" ht="17.100000000000001" customHeight="1" x14ac:dyDescent="0.3"/>
    <row r="65" ht="17.100000000000001" customHeight="1" x14ac:dyDescent="0.3"/>
    <row r="66" ht="17.100000000000001" customHeight="1" x14ac:dyDescent="0.3"/>
    <row r="67" ht="17.100000000000001" customHeight="1" x14ac:dyDescent="0.3"/>
    <row r="68" ht="17.100000000000001" customHeight="1" x14ac:dyDescent="0.3"/>
    <row r="69" ht="17.100000000000001" customHeight="1" x14ac:dyDescent="0.3"/>
    <row r="70" ht="17.100000000000001" customHeight="1" x14ac:dyDescent="0.3"/>
    <row r="71" ht="17.100000000000001" customHeight="1" x14ac:dyDescent="0.3"/>
    <row r="72" ht="17.100000000000001" customHeight="1" x14ac:dyDescent="0.3"/>
    <row r="73" ht="17.100000000000001" customHeight="1" x14ac:dyDescent="0.3"/>
    <row r="74" ht="17.100000000000001" customHeight="1" x14ac:dyDescent="0.3"/>
    <row r="75" ht="17.100000000000001" customHeight="1" x14ac:dyDescent="0.3"/>
    <row r="76" ht="17.100000000000001" customHeight="1" x14ac:dyDescent="0.3"/>
    <row r="77" ht="17.100000000000001" customHeight="1" x14ac:dyDescent="0.3"/>
    <row r="78" ht="17.100000000000001" customHeight="1" x14ac:dyDescent="0.3"/>
    <row r="79" ht="17.100000000000001" customHeight="1" x14ac:dyDescent="0.3"/>
    <row r="80" ht="17.100000000000001" customHeight="1" x14ac:dyDescent="0.3"/>
    <row r="81" ht="17.100000000000001" customHeight="1" x14ac:dyDescent="0.3"/>
    <row r="82" ht="17.100000000000001" customHeight="1" x14ac:dyDescent="0.3"/>
    <row r="83" ht="17.100000000000001" customHeight="1" x14ac:dyDescent="0.3"/>
    <row r="84" ht="17.100000000000001" customHeight="1" x14ac:dyDescent="0.3"/>
    <row r="85" ht="17.100000000000001" customHeight="1" x14ac:dyDescent="0.3"/>
    <row r="86" ht="17.100000000000001" customHeight="1" x14ac:dyDescent="0.3"/>
    <row r="87" ht="17.100000000000001" customHeight="1" x14ac:dyDescent="0.3"/>
    <row r="88" ht="17.100000000000001" customHeight="1" x14ac:dyDescent="0.3"/>
    <row r="89" ht="17.100000000000001" customHeight="1" x14ac:dyDescent="0.3"/>
    <row r="90" ht="17.100000000000001" customHeight="1" x14ac:dyDescent="0.3"/>
    <row r="91" ht="17.100000000000001" customHeight="1" x14ac:dyDescent="0.3"/>
    <row r="92" ht="17.100000000000001" customHeight="1" x14ac:dyDescent="0.3"/>
    <row r="93" ht="17.100000000000001" customHeight="1" x14ac:dyDescent="0.3"/>
    <row r="94" ht="17.100000000000001" customHeight="1" x14ac:dyDescent="0.3"/>
    <row r="95" ht="17.100000000000001" customHeight="1" x14ac:dyDescent="0.3"/>
    <row r="96" ht="17.100000000000001" customHeight="1" x14ac:dyDescent="0.3"/>
    <row r="97" ht="17.100000000000001" customHeight="1" x14ac:dyDescent="0.3"/>
    <row r="98" ht="17.100000000000001" customHeight="1" x14ac:dyDescent="0.3"/>
    <row r="99" ht="17.100000000000001" customHeight="1" x14ac:dyDescent="0.3"/>
    <row r="100" ht="17.100000000000001" customHeight="1" x14ac:dyDescent="0.3"/>
    <row r="101" ht="17.100000000000001" customHeight="1" x14ac:dyDescent="0.3"/>
    <row r="102" ht="17.100000000000001" customHeight="1" x14ac:dyDescent="0.3"/>
    <row r="103" ht="17.100000000000001" customHeight="1" x14ac:dyDescent="0.3"/>
    <row r="104" ht="17.100000000000001" customHeight="1" x14ac:dyDescent="0.3"/>
    <row r="105" ht="17.100000000000001" customHeight="1" x14ac:dyDescent="0.3"/>
    <row r="106" ht="17.100000000000001" customHeight="1" x14ac:dyDescent="0.3"/>
    <row r="107" ht="17.100000000000001" customHeight="1" x14ac:dyDescent="0.3"/>
    <row r="108" ht="17.100000000000001" customHeight="1" x14ac:dyDescent="0.3"/>
    <row r="109" ht="17.100000000000001" customHeight="1" x14ac:dyDescent="0.3"/>
    <row r="110" ht="17.100000000000001" customHeight="1" x14ac:dyDescent="0.3"/>
    <row r="111" ht="17.100000000000001" customHeight="1" x14ac:dyDescent="0.3"/>
    <row r="112" ht="17.100000000000001" customHeight="1" x14ac:dyDescent="0.3"/>
    <row r="113" ht="17.100000000000001" customHeight="1" x14ac:dyDescent="0.3"/>
    <row r="114" ht="17.100000000000001" customHeight="1" x14ac:dyDescent="0.3"/>
    <row r="115" ht="17.100000000000001" customHeight="1" x14ac:dyDescent="0.3"/>
    <row r="116" ht="17.100000000000001" customHeight="1" x14ac:dyDescent="0.3"/>
    <row r="117" ht="17.100000000000001" customHeight="1" x14ac:dyDescent="0.3"/>
    <row r="118" ht="17.100000000000001" customHeight="1" x14ac:dyDescent="0.3"/>
    <row r="119" ht="17.100000000000001" customHeight="1" x14ac:dyDescent="0.3"/>
    <row r="120" ht="17.100000000000001" customHeight="1" x14ac:dyDescent="0.3"/>
    <row r="121" ht="17.100000000000001" customHeight="1" x14ac:dyDescent="0.3"/>
    <row r="122" ht="17.100000000000001" customHeight="1" x14ac:dyDescent="0.3"/>
    <row r="123" ht="17.100000000000001" customHeight="1" x14ac:dyDescent="0.3"/>
    <row r="124" ht="17.100000000000001" customHeight="1" x14ac:dyDescent="0.3"/>
    <row r="125" ht="17.100000000000001" customHeight="1" x14ac:dyDescent="0.3"/>
    <row r="126" ht="17.100000000000001" customHeight="1" x14ac:dyDescent="0.3"/>
    <row r="127" ht="17.100000000000001" customHeight="1" x14ac:dyDescent="0.3"/>
    <row r="128" ht="17.100000000000001" customHeight="1" x14ac:dyDescent="0.3"/>
    <row r="129" ht="17.100000000000001" customHeight="1" x14ac:dyDescent="0.3"/>
    <row r="130" ht="17.100000000000001" customHeight="1" x14ac:dyDescent="0.3"/>
    <row r="131" ht="17.100000000000001" customHeight="1" x14ac:dyDescent="0.3"/>
    <row r="132" ht="17.100000000000001" customHeight="1" x14ac:dyDescent="0.3"/>
    <row r="133" ht="17.100000000000001" customHeight="1" x14ac:dyDescent="0.3"/>
    <row r="134" ht="17.100000000000001" customHeight="1" x14ac:dyDescent="0.3"/>
    <row r="135" ht="17.100000000000001" customHeight="1" x14ac:dyDescent="0.3"/>
    <row r="136" ht="17.100000000000001" customHeight="1" x14ac:dyDescent="0.3"/>
    <row r="137" ht="17.100000000000001" customHeight="1" x14ac:dyDescent="0.3"/>
    <row r="138" ht="17.100000000000001" customHeight="1" x14ac:dyDescent="0.3"/>
    <row r="139" ht="17.100000000000001" customHeight="1" x14ac:dyDescent="0.3"/>
    <row r="140" ht="17.100000000000001" customHeight="1" x14ac:dyDescent="0.3"/>
    <row r="141" ht="17.100000000000001" customHeight="1" x14ac:dyDescent="0.3"/>
    <row r="142" ht="17.100000000000001" customHeight="1" x14ac:dyDescent="0.3"/>
    <row r="143" ht="17.100000000000001" customHeight="1" x14ac:dyDescent="0.3"/>
    <row r="144" ht="17.100000000000001" customHeight="1" x14ac:dyDescent="0.3"/>
    <row r="145" ht="17.100000000000001" customHeight="1" x14ac:dyDescent="0.3"/>
    <row r="146" ht="17.100000000000001" customHeight="1" x14ac:dyDescent="0.3"/>
    <row r="147" ht="17.100000000000001" customHeight="1" x14ac:dyDescent="0.3"/>
    <row r="148" ht="17.100000000000001" customHeight="1" x14ac:dyDescent="0.3"/>
    <row r="149" ht="17.100000000000001" customHeight="1" x14ac:dyDescent="0.3"/>
    <row r="150" ht="17.100000000000001" customHeight="1" x14ac:dyDescent="0.3"/>
    <row r="151" ht="17.100000000000001" customHeight="1" x14ac:dyDescent="0.3"/>
    <row r="152" ht="17.100000000000001" customHeight="1" x14ac:dyDescent="0.3"/>
    <row r="153" ht="17.100000000000001" customHeight="1" x14ac:dyDescent="0.3"/>
    <row r="154" ht="17.100000000000001" customHeight="1" x14ac:dyDescent="0.3"/>
    <row r="155" ht="17.100000000000001" customHeight="1" x14ac:dyDescent="0.3"/>
    <row r="156" ht="17.100000000000001" customHeight="1" x14ac:dyDescent="0.3"/>
    <row r="157" ht="17.100000000000001" customHeight="1" x14ac:dyDescent="0.3"/>
    <row r="158" ht="17.100000000000001" customHeight="1" x14ac:dyDescent="0.3"/>
    <row r="159" ht="17.100000000000001" customHeight="1" x14ac:dyDescent="0.3"/>
    <row r="160" ht="17.100000000000001" customHeight="1" x14ac:dyDescent="0.3"/>
    <row r="161" ht="17.100000000000001" customHeight="1" x14ac:dyDescent="0.3"/>
    <row r="162" ht="17.100000000000001" customHeight="1" x14ac:dyDescent="0.3"/>
    <row r="163" ht="17.100000000000001" customHeight="1" x14ac:dyDescent="0.3"/>
    <row r="164" ht="17.100000000000001" customHeight="1" x14ac:dyDescent="0.3"/>
    <row r="165" ht="17.100000000000001" customHeight="1" x14ac:dyDescent="0.3"/>
    <row r="166" ht="17.100000000000001" customHeight="1" x14ac:dyDescent="0.3"/>
    <row r="167" ht="17.100000000000001" customHeight="1" x14ac:dyDescent="0.3"/>
    <row r="168" ht="17.100000000000001" customHeight="1" x14ac:dyDescent="0.3"/>
    <row r="169" ht="17.100000000000001" customHeight="1" x14ac:dyDescent="0.3"/>
    <row r="170" ht="17.100000000000001" customHeight="1" x14ac:dyDescent="0.3"/>
    <row r="171" ht="17.100000000000001" customHeight="1" x14ac:dyDescent="0.3"/>
    <row r="172" ht="17.100000000000001" customHeight="1" x14ac:dyDescent="0.3"/>
    <row r="173" ht="17.100000000000001" customHeight="1" x14ac:dyDescent="0.3"/>
    <row r="174" ht="17.100000000000001" customHeight="1" x14ac:dyDescent="0.3"/>
    <row r="175" ht="17.100000000000001" customHeight="1" x14ac:dyDescent="0.3"/>
    <row r="176" ht="17.100000000000001" customHeight="1" x14ac:dyDescent="0.3"/>
    <row r="177" ht="17.100000000000001" customHeight="1" x14ac:dyDescent="0.3"/>
    <row r="178" ht="17.100000000000001" customHeight="1" x14ac:dyDescent="0.3"/>
    <row r="179" ht="17.100000000000001" customHeight="1" x14ac:dyDescent="0.3"/>
    <row r="180" ht="17.100000000000001" customHeight="1" x14ac:dyDescent="0.3"/>
    <row r="181" ht="17.100000000000001" customHeight="1" x14ac:dyDescent="0.3"/>
    <row r="182" ht="17.100000000000001" customHeight="1" x14ac:dyDescent="0.3"/>
    <row r="183" ht="17.100000000000001" customHeight="1" x14ac:dyDescent="0.3"/>
  </sheetData>
  <sheetProtection algorithmName="SHA-512" hashValue="bIs7oW/IsQn8JwsbHRGoxP0BwPTCDjZM7VGwwraWU1BsJsUe66WKt1F9vvyHZfs9N591kpttTczB2LmmaPvnuw==" saltValue="rwbBdta3XKoTzTJ+KkbGuw==" spinCount="100000" sheet="1" objects="1" scenarios="1"/>
  <mergeCells count="7">
    <mergeCell ref="A1:B1"/>
    <mergeCell ref="B3:B6"/>
    <mergeCell ref="B2:G2"/>
    <mergeCell ref="B11:G11"/>
    <mergeCell ref="B24:G24"/>
    <mergeCell ref="A2:A10"/>
    <mergeCell ref="A11:A23"/>
  </mergeCells>
  <phoneticPr fontId="18" type="noConversion"/>
  <pageMargins left="0.25" right="0.25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J200"/>
  <sheetViews>
    <sheetView showGridLines="0" zoomScale="85" zoomScaleNormal="85" workbookViewId="0">
      <pane ySplit="1" topLeftCell="A2" activePane="bottomLeft" state="frozen"/>
      <selection activeCell="B3" sqref="B3:K3"/>
      <selection pane="bottomLeft" sqref="A1:B1"/>
    </sheetView>
  </sheetViews>
  <sheetFormatPr defaultRowHeight="16.5" x14ac:dyDescent="0.3"/>
  <cols>
    <col min="1" max="1" width="5.625" customWidth="1"/>
    <col min="2" max="2" width="80.625" customWidth="1"/>
    <col min="3" max="3" width="10.625" style="2" customWidth="1"/>
    <col min="4" max="7" width="20.625" customWidth="1"/>
    <col min="8" max="8" width="60.625" customWidth="1"/>
    <col min="10" max="13" width="20.75" customWidth="1"/>
  </cols>
  <sheetData>
    <row r="1" spans="1:8" s="1" customFormat="1" ht="50.1" customHeight="1" x14ac:dyDescent="0.3">
      <c r="A1" s="257" t="s">
        <v>51</v>
      </c>
      <c r="B1" s="258"/>
      <c r="C1" s="19" t="s">
        <v>53</v>
      </c>
      <c r="D1" s="19" t="s">
        <v>0</v>
      </c>
      <c r="E1" s="19" t="s">
        <v>1</v>
      </c>
      <c r="F1" s="19" t="s">
        <v>2</v>
      </c>
      <c r="G1" s="19" t="s">
        <v>136</v>
      </c>
      <c r="H1" s="19" t="s">
        <v>374</v>
      </c>
    </row>
    <row r="2" spans="1:8" ht="17.100000000000001" customHeight="1" x14ac:dyDescent="0.3">
      <c r="A2" s="263"/>
      <c r="B2" s="262" t="s">
        <v>327</v>
      </c>
      <c r="C2" s="262"/>
      <c r="D2" s="262"/>
      <c r="E2" s="262"/>
      <c r="F2" s="262"/>
      <c r="G2" s="262"/>
      <c r="H2" s="270"/>
    </row>
    <row r="3" spans="1:8" ht="17.100000000000001" customHeight="1" x14ac:dyDescent="0.3">
      <c r="A3" s="264"/>
      <c r="B3" s="44" t="s">
        <v>52</v>
      </c>
      <c r="C3" s="55" t="s">
        <v>54</v>
      </c>
      <c r="D3" s="55" t="s">
        <v>26</v>
      </c>
      <c r="E3" s="48">
        <v>0.70399999999999996</v>
      </c>
      <c r="F3" s="48">
        <v>0</v>
      </c>
      <c r="G3" s="68">
        <v>0</v>
      </c>
      <c r="H3" s="28"/>
    </row>
    <row r="4" spans="1:8" ht="17.100000000000001" customHeight="1" x14ac:dyDescent="0.3">
      <c r="A4" s="264"/>
      <c r="B4" s="44" t="s">
        <v>52</v>
      </c>
      <c r="C4" s="40" t="s">
        <v>55</v>
      </c>
      <c r="D4" s="40" t="s">
        <v>112</v>
      </c>
      <c r="E4" s="56">
        <v>1881.021</v>
      </c>
      <c r="F4" s="56">
        <v>2069.87</v>
      </c>
      <c r="G4" s="56">
        <v>2592.54</v>
      </c>
      <c r="H4" s="28"/>
    </row>
    <row r="5" spans="1:8" ht="17.100000000000001" customHeight="1" x14ac:dyDescent="0.3">
      <c r="A5" s="264"/>
      <c r="B5" s="44" t="s">
        <v>52</v>
      </c>
      <c r="C5" s="40" t="s">
        <v>67</v>
      </c>
      <c r="D5" s="40" t="s">
        <v>112</v>
      </c>
      <c r="E5" s="48">
        <v>0</v>
      </c>
      <c r="F5" s="48">
        <v>0</v>
      </c>
      <c r="G5" s="68">
        <v>0</v>
      </c>
      <c r="H5" s="28"/>
    </row>
    <row r="6" spans="1:8" ht="17.100000000000001" customHeight="1" x14ac:dyDescent="0.3">
      <c r="A6" s="264"/>
      <c r="B6" s="190" t="s">
        <v>52</v>
      </c>
      <c r="C6" s="185" t="s">
        <v>58</v>
      </c>
      <c r="D6" s="185" t="s">
        <v>112</v>
      </c>
      <c r="E6" s="191">
        <f>SUM(E3:E5)</f>
        <v>1881.7249999999999</v>
      </c>
      <c r="F6" s="191">
        <f>SUM(F3:F5)</f>
        <v>2069.87</v>
      </c>
      <c r="G6" s="191">
        <f>SUM(G3:G5)</f>
        <v>2592.54</v>
      </c>
      <c r="H6" s="188"/>
    </row>
    <row r="7" spans="1:8" ht="17.100000000000001" customHeight="1" x14ac:dyDescent="0.3">
      <c r="A7" s="264"/>
      <c r="B7" s="44" t="s">
        <v>62</v>
      </c>
      <c r="C7" s="40" t="s">
        <v>54</v>
      </c>
      <c r="D7" s="40" t="s">
        <v>112</v>
      </c>
      <c r="E7" s="48">
        <v>569.04600000000005</v>
      </c>
      <c r="F7" s="48">
        <v>558.53</v>
      </c>
      <c r="G7" s="68">
        <v>702.63</v>
      </c>
      <c r="H7" s="28"/>
    </row>
    <row r="8" spans="1:8" ht="17.100000000000001" customHeight="1" x14ac:dyDescent="0.3">
      <c r="A8" s="264"/>
      <c r="B8" s="44" t="s">
        <v>62</v>
      </c>
      <c r="C8" s="40" t="s">
        <v>55</v>
      </c>
      <c r="D8" s="40" t="s">
        <v>112</v>
      </c>
      <c r="E8" s="48">
        <v>27646.761000000006</v>
      </c>
      <c r="F8" s="48">
        <v>19832.932000000001</v>
      </c>
      <c r="G8" s="48">
        <v>25064.898999999998</v>
      </c>
      <c r="H8" s="28"/>
    </row>
    <row r="9" spans="1:8" ht="17.100000000000001" customHeight="1" x14ac:dyDescent="0.3">
      <c r="A9" s="264"/>
      <c r="B9" s="44" t="s">
        <v>62</v>
      </c>
      <c r="C9" s="40" t="s">
        <v>67</v>
      </c>
      <c r="D9" s="40" t="s">
        <v>112</v>
      </c>
      <c r="E9" s="48">
        <v>1.3169999999999999</v>
      </c>
      <c r="F9" s="48">
        <v>1.4650000000000001</v>
      </c>
      <c r="G9" s="48">
        <v>1.3620000000000001</v>
      </c>
      <c r="H9" s="28"/>
    </row>
    <row r="10" spans="1:8" ht="17.100000000000001" customHeight="1" x14ac:dyDescent="0.3">
      <c r="A10" s="264"/>
      <c r="B10" s="190" t="s">
        <v>62</v>
      </c>
      <c r="C10" s="185" t="s">
        <v>58</v>
      </c>
      <c r="D10" s="185" t="s">
        <v>112</v>
      </c>
      <c r="E10" s="191">
        <f>SUM(E7:E9)</f>
        <v>28217.124000000003</v>
      </c>
      <c r="F10" s="191">
        <f>SUM(F7:F9)</f>
        <v>20392.927</v>
      </c>
      <c r="G10" s="191">
        <f>SUM(G7:G9)</f>
        <v>25768.891</v>
      </c>
      <c r="H10" s="188"/>
    </row>
    <row r="11" spans="1:8" ht="17.100000000000001" customHeight="1" x14ac:dyDescent="0.3">
      <c r="A11" s="264"/>
      <c r="B11" s="44" t="s">
        <v>63</v>
      </c>
      <c r="C11" s="40" t="s">
        <v>54</v>
      </c>
      <c r="D11" s="40" t="s">
        <v>112</v>
      </c>
      <c r="E11" s="48">
        <v>7.8239999999999998</v>
      </c>
      <c r="F11" s="48">
        <v>7.48</v>
      </c>
      <c r="G11" s="68">
        <v>8.4499999999999993</v>
      </c>
      <c r="H11" s="28"/>
    </row>
    <row r="12" spans="1:8" ht="17.100000000000001" customHeight="1" x14ac:dyDescent="0.3">
      <c r="A12" s="264"/>
      <c r="B12" s="44" t="s">
        <v>63</v>
      </c>
      <c r="C12" s="40" t="s">
        <v>55</v>
      </c>
      <c r="D12" s="40" t="s">
        <v>112</v>
      </c>
      <c r="E12" s="48">
        <v>5.3230000000000004</v>
      </c>
      <c r="F12" s="48">
        <v>11.206</v>
      </c>
      <c r="G12" s="48">
        <v>5.3449999999999998</v>
      </c>
      <c r="H12" s="28"/>
    </row>
    <row r="13" spans="1:8" ht="17.100000000000001" customHeight="1" x14ac:dyDescent="0.3">
      <c r="A13" s="264"/>
      <c r="B13" s="44" t="s">
        <v>63</v>
      </c>
      <c r="C13" s="40" t="s">
        <v>67</v>
      </c>
      <c r="D13" s="40" t="s">
        <v>112</v>
      </c>
      <c r="E13" s="48">
        <v>1.546</v>
      </c>
      <c r="F13" s="48">
        <v>1.4810000000000001</v>
      </c>
      <c r="G13" s="48">
        <v>1.4279999999999999</v>
      </c>
      <c r="H13" s="28"/>
    </row>
    <row r="14" spans="1:8" ht="17.100000000000001" customHeight="1" x14ac:dyDescent="0.3">
      <c r="A14" s="264"/>
      <c r="B14" s="190" t="s">
        <v>63</v>
      </c>
      <c r="C14" s="185" t="s">
        <v>58</v>
      </c>
      <c r="D14" s="185" t="s">
        <v>112</v>
      </c>
      <c r="E14" s="191">
        <f>SUM(E11:E13)</f>
        <v>14.693</v>
      </c>
      <c r="F14" s="191">
        <f>SUM(F11:F13)</f>
        <v>20.167000000000002</v>
      </c>
      <c r="G14" s="191">
        <f>SUM(G11:G13)</f>
        <v>15.222999999999999</v>
      </c>
      <c r="H14" s="188"/>
    </row>
    <row r="15" spans="1:8" ht="17.100000000000001" customHeight="1" x14ac:dyDescent="0.3">
      <c r="A15" s="264"/>
      <c r="B15" s="44" t="s">
        <v>280</v>
      </c>
      <c r="C15" s="40" t="s">
        <v>54</v>
      </c>
      <c r="D15" s="40" t="s">
        <v>112</v>
      </c>
      <c r="E15" s="47">
        <v>3138.3130000000001</v>
      </c>
      <c r="F15" s="47">
        <v>2550.6799999999998</v>
      </c>
      <c r="G15" s="67">
        <v>3385.61</v>
      </c>
      <c r="H15" s="28"/>
    </row>
    <row r="16" spans="1:8" ht="17.100000000000001" customHeight="1" x14ac:dyDescent="0.3">
      <c r="A16" s="264"/>
      <c r="B16" s="44" t="s">
        <v>27</v>
      </c>
      <c r="C16" s="40" t="s">
        <v>55</v>
      </c>
      <c r="D16" s="40" t="s">
        <v>112</v>
      </c>
      <c r="E16" s="47">
        <v>51.31</v>
      </c>
      <c r="F16" s="47">
        <v>105.75</v>
      </c>
      <c r="G16" s="156">
        <v>178</v>
      </c>
      <c r="H16" s="41"/>
    </row>
    <row r="17" spans="1:8" ht="17.100000000000001" customHeight="1" x14ac:dyDescent="0.3">
      <c r="A17" s="264"/>
      <c r="B17" s="44" t="s">
        <v>27</v>
      </c>
      <c r="C17" s="40" t="s">
        <v>67</v>
      </c>
      <c r="D17" s="40" t="s">
        <v>112</v>
      </c>
      <c r="E17" s="47">
        <v>1.3919999999999999</v>
      </c>
      <c r="F17" s="47">
        <v>1.466</v>
      </c>
      <c r="G17" s="156">
        <v>1.4279999999999999</v>
      </c>
      <c r="H17" s="28"/>
    </row>
    <row r="18" spans="1:8" ht="17.100000000000001" customHeight="1" x14ac:dyDescent="0.3">
      <c r="A18" s="264"/>
      <c r="B18" s="190" t="s">
        <v>27</v>
      </c>
      <c r="C18" s="185" t="s">
        <v>58</v>
      </c>
      <c r="D18" s="185" t="s">
        <v>112</v>
      </c>
      <c r="E18" s="193">
        <f>SUM(E15:E17)</f>
        <v>3191.0149999999999</v>
      </c>
      <c r="F18" s="193">
        <f>SUM(F15:F17)</f>
        <v>2657.8959999999997</v>
      </c>
      <c r="G18" s="194">
        <f>SUM(G15:G17)</f>
        <v>3565.038</v>
      </c>
      <c r="H18" s="188"/>
    </row>
    <row r="19" spans="1:8" ht="17.100000000000001" customHeight="1" x14ac:dyDescent="0.3">
      <c r="A19" s="264"/>
      <c r="B19" s="44" t="s">
        <v>281</v>
      </c>
      <c r="C19" s="40" t="s">
        <v>54</v>
      </c>
      <c r="D19" s="40" t="s">
        <v>112</v>
      </c>
      <c r="E19" s="47">
        <v>1787.56</v>
      </c>
      <c r="F19" s="47">
        <v>1570.96</v>
      </c>
      <c r="G19" s="156">
        <v>1850.08</v>
      </c>
      <c r="H19" s="28"/>
    </row>
    <row r="20" spans="1:8" ht="17.100000000000001" customHeight="1" x14ac:dyDescent="0.3">
      <c r="A20" s="264"/>
      <c r="B20" s="44" t="s">
        <v>28</v>
      </c>
      <c r="C20" s="40" t="s">
        <v>55</v>
      </c>
      <c r="D20" s="40" t="s">
        <v>112</v>
      </c>
      <c r="E20" s="47">
        <v>0</v>
      </c>
      <c r="F20" s="47">
        <v>0</v>
      </c>
      <c r="G20" s="156">
        <v>0</v>
      </c>
      <c r="H20" s="28"/>
    </row>
    <row r="21" spans="1:8" ht="17.100000000000001" customHeight="1" x14ac:dyDescent="0.3">
      <c r="A21" s="264"/>
      <c r="B21" s="44" t="s">
        <v>28</v>
      </c>
      <c r="C21" s="40" t="s">
        <v>67</v>
      </c>
      <c r="D21" s="40" t="s">
        <v>112</v>
      </c>
      <c r="E21" s="47">
        <v>0</v>
      </c>
      <c r="F21" s="47">
        <v>0</v>
      </c>
      <c r="G21" s="156">
        <v>0</v>
      </c>
      <c r="H21" s="28"/>
    </row>
    <row r="22" spans="1:8" ht="17.100000000000001" customHeight="1" x14ac:dyDescent="0.3">
      <c r="A22" s="264"/>
      <c r="B22" s="190" t="s">
        <v>28</v>
      </c>
      <c r="C22" s="185" t="s">
        <v>58</v>
      </c>
      <c r="D22" s="185" t="s">
        <v>112</v>
      </c>
      <c r="E22" s="193">
        <f>SUM(E19:E21)</f>
        <v>1787.56</v>
      </c>
      <c r="F22" s="193">
        <f>SUM(F19:F21)</f>
        <v>1570.96</v>
      </c>
      <c r="G22" s="194">
        <f>SUM(G19:G21)</f>
        <v>1850.08</v>
      </c>
      <c r="H22" s="188"/>
    </row>
    <row r="23" spans="1:8" ht="17.100000000000001" customHeight="1" x14ac:dyDescent="0.3">
      <c r="A23" s="264"/>
      <c r="B23" s="26" t="s">
        <v>282</v>
      </c>
      <c r="C23" s="20" t="s">
        <v>58</v>
      </c>
      <c r="D23" s="20" t="s">
        <v>112</v>
      </c>
      <c r="E23" s="57">
        <v>1164.7602144</v>
      </c>
      <c r="F23" s="57">
        <v>563.57600000000002</v>
      </c>
      <c r="G23" s="156">
        <v>880.26900000000001</v>
      </c>
      <c r="H23" s="28"/>
    </row>
    <row r="24" spans="1:8" ht="17.100000000000001" customHeight="1" x14ac:dyDescent="0.3">
      <c r="A24" s="264"/>
      <c r="B24" s="26" t="s">
        <v>283</v>
      </c>
      <c r="C24" s="20" t="s">
        <v>58</v>
      </c>
      <c r="D24" s="20" t="s">
        <v>112</v>
      </c>
      <c r="E24" s="57">
        <v>39.451000000000001</v>
      </c>
      <c r="F24" s="57">
        <v>41.594000000000001</v>
      </c>
      <c r="G24" s="67">
        <v>52.334000000000003</v>
      </c>
      <c r="H24" s="28"/>
    </row>
    <row r="25" spans="1:8" ht="17.100000000000001" customHeight="1" x14ac:dyDescent="0.3">
      <c r="A25" s="264"/>
      <c r="B25" s="44" t="s">
        <v>284</v>
      </c>
      <c r="C25" s="40" t="s">
        <v>54</v>
      </c>
      <c r="D25" s="40" t="s">
        <v>112</v>
      </c>
      <c r="E25" s="47">
        <f t="shared" ref="E25:G27" si="0">E3+E7+E11+E15+E19</f>
        <v>5503.4470000000001</v>
      </c>
      <c r="F25" s="47">
        <f t="shared" si="0"/>
        <v>4687.6499999999996</v>
      </c>
      <c r="G25" s="57">
        <f t="shared" si="0"/>
        <v>5946.77</v>
      </c>
      <c r="H25" s="28"/>
    </row>
    <row r="26" spans="1:8" ht="17.100000000000001" customHeight="1" x14ac:dyDescent="0.3">
      <c r="A26" s="264"/>
      <c r="B26" s="44" t="s">
        <v>29</v>
      </c>
      <c r="C26" s="55" t="s">
        <v>55</v>
      </c>
      <c r="D26" s="40" t="s">
        <v>112</v>
      </c>
      <c r="E26" s="111">
        <f t="shared" si="0"/>
        <v>29584.415000000008</v>
      </c>
      <c r="F26" s="111">
        <f t="shared" si="0"/>
        <v>22019.757999999998</v>
      </c>
      <c r="G26" s="111">
        <f t="shared" si="0"/>
        <v>27840.784</v>
      </c>
      <c r="H26" s="110" t="s">
        <v>400</v>
      </c>
    </row>
    <row r="27" spans="1:8" ht="17.100000000000001" customHeight="1" x14ac:dyDescent="0.3">
      <c r="A27" s="264"/>
      <c r="B27" s="44" t="s">
        <v>29</v>
      </c>
      <c r="C27" s="55" t="s">
        <v>93</v>
      </c>
      <c r="D27" s="40" t="s">
        <v>112</v>
      </c>
      <c r="E27" s="48">
        <f t="shared" si="0"/>
        <v>4.2549999999999999</v>
      </c>
      <c r="F27" s="48">
        <f t="shared" si="0"/>
        <v>4.4119999999999999</v>
      </c>
      <c r="G27" s="58">
        <f t="shared" si="0"/>
        <v>4.218</v>
      </c>
      <c r="H27" s="95"/>
    </row>
    <row r="28" spans="1:8" ht="17.100000000000001" customHeight="1" x14ac:dyDescent="0.3">
      <c r="A28" s="264"/>
      <c r="B28" s="190" t="s">
        <v>29</v>
      </c>
      <c r="C28" s="197" t="s">
        <v>90</v>
      </c>
      <c r="D28" s="197" t="s">
        <v>26</v>
      </c>
      <c r="E28" s="194">
        <f>SUM(E25:E27)</f>
        <v>35092.117000000006</v>
      </c>
      <c r="F28" s="194">
        <f>SUM(F25:F27)</f>
        <v>26711.819999999996</v>
      </c>
      <c r="G28" s="194">
        <f>SUM(G25:G27)</f>
        <v>33791.772000000004</v>
      </c>
      <c r="H28" s="198" t="s">
        <v>400</v>
      </c>
    </row>
    <row r="29" spans="1:8" ht="17.100000000000001" customHeight="1" x14ac:dyDescent="0.3">
      <c r="A29" s="264"/>
      <c r="B29" s="26" t="s">
        <v>237</v>
      </c>
      <c r="C29" s="40" t="s">
        <v>54</v>
      </c>
      <c r="D29" s="20" t="s">
        <v>112</v>
      </c>
      <c r="E29" s="139">
        <v>0</v>
      </c>
      <c r="F29" s="139">
        <v>0</v>
      </c>
      <c r="G29" s="139">
        <v>0</v>
      </c>
      <c r="H29" s="28"/>
    </row>
    <row r="30" spans="1:8" ht="17.100000000000001" customHeight="1" x14ac:dyDescent="0.3">
      <c r="A30" s="264"/>
      <c r="B30" s="26" t="s">
        <v>237</v>
      </c>
      <c r="C30" s="55" t="s">
        <v>55</v>
      </c>
      <c r="D30" s="20" t="s">
        <v>112</v>
      </c>
      <c r="E30" s="93">
        <v>1.4658431999999999</v>
      </c>
      <c r="F30" s="93">
        <v>1.5740000000000001</v>
      </c>
      <c r="G30" s="94">
        <v>1.5049999999999999</v>
      </c>
      <c r="H30" s="28"/>
    </row>
    <row r="31" spans="1:8" ht="17.100000000000001" customHeight="1" x14ac:dyDescent="0.3">
      <c r="A31" s="264"/>
      <c r="B31" s="26" t="s">
        <v>237</v>
      </c>
      <c r="C31" s="55" t="s">
        <v>67</v>
      </c>
      <c r="D31" s="20" t="s">
        <v>112</v>
      </c>
      <c r="E31" s="92" t="s">
        <v>378</v>
      </c>
      <c r="F31" s="92" t="s">
        <v>378</v>
      </c>
      <c r="G31" s="92" t="s">
        <v>378</v>
      </c>
      <c r="H31" s="28"/>
    </row>
    <row r="32" spans="1:8" ht="17.100000000000001" customHeight="1" x14ac:dyDescent="0.3">
      <c r="A32" s="264"/>
      <c r="B32" s="190" t="s">
        <v>237</v>
      </c>
      <c r="C32" s="185" t="s">
        <v>58</v>
      </c>
      <c r="D32" s="185" t="s">
        <v>112</v>
      </c>
      <c r="E32" s="199">
        <f>SUM(E29:E31)</f>
        <v>1.4658431999999999</v>
      </c>
      <c r="F32" s="199">
        <f>SUM(F29:F31)</f>
        <v>1.5740000000000001</v>
      </c>
      <c r="G32" s="199">
        <f>SUM(G29:G31)</f>
        <v>1.5049999999999999</v>
      </c>
      <c r="H32" s="188"/>
    </row>
    <row r="33" spans="1:8" ht="17.100000000000001" customHeight="1" x14ac:dyDescent="0.3">
      <c r="A33" s="264"/>
      <c r="B33" s="26" t="s">
        <v>30</v>
      </c>
      <c r="C33" s="20" t="s">
        <v>58</v>
      </c>
      <c r="D33" s="20" t="s">
        <v>20</v>
      </c>
      <c r="E33" s="214" t="s">
        <v>114</v>
      </c>
      <c r="F33" s="214" t="s">
        <v>114</v>
      </c>
      <c r="G33" s="214" t="s">
        <v>114</v>
      </c>
      <c r="H33" s="28"/>
    </row>
    <row r="34" spans="1:8" ht="17.100000000000001" customHeight="1" x14ac:dyDescent="0.3">
      <c r="A34" s="265"/>
      <c r="B34" s="26" t="s">
        <v>111</v>
      </c>
      <c r="C34" s="20" t="s">
        <v>58</v>
      </c>
      <c r="D34" s="20" t="s">
        <v>26</v>
      </c>
      <c r="E34" s="57">
        <v>19548.237703999999</v>
      </c>
      <c r="F34" s="57">
        <v>14839.487999999999</v>
      </c>
      <c r="G34" s="67">
        <f>19032.615+690.2</f>
        <v>19722.815000000002</v>
      </c>
      <c r="H34" s="28"/>
    </row>
    <row r="35" spans="1:8" ht="17.100000000000001" customHeight="1" x14ac:dyDescent="0.3">
      <c r="A35" s="183"/>
      <c r="B35" s="262" t="s">
        <v>328</v>
      </c>
      <c r="C35" s="262"/>
      <c r="D35" s="262"/>
      <c r="E35" s="262"/>
      <c r="F35" s="262"/>
      <c r="G35" s="262"/>
      <c r="H35" s="270"/>
    </row>
    <row r="36" spans="1:8" ht="33.950000000000003" customHeight="1" x14ac:dyDescent="0.3">
      <c r="A36" s="65"/>
      <c r="B36" s="26" t="s">
        <v>159</v>
      </c>
      <c r="C36" s="20" t="s">
        <v>58</v>
      </c>
      <c r="D36" s="20" t="s">
        <v>122</v>
      </c>
      <c r="E36" s="105">
        <f>E28/경제!E8*100000000</f>
        <v>1.3953951389748747</v>
      </c>
      <c r="F36" s="105">
        <f>F28/경제!F8*100000000</f>
        <v>1.2021137157820196</v>
      </c>
      <c r="G36" s="105">
        <f>G28/경제!G8*100000000</f>
        <v>1.3516856793680663</v>
      </c>
      <c r="H36" s="177" t="s">
        <v>471</v>
      </c>
    </row>
    <row r="37" spans="1:8" ht="17.100000000000001" customHeight="1" x14ac:dyDescent="0.3">
      <c r="A37" s="263"/>
      <c r="B37" s="262" t="s">
        <v>329</v>
      </c>
      <c r="C37" s="262"/>
      <c r="D37" s="262"/>
      <c r="E37" s="262"/>
      <c r="F37" s="262"/>
      <c r="G37" s="262"/>
      <c r="H37" s="270"/>
    </row>
    <row r="38" spans="1:8" ht="17.100000000000001" customHeight="1" x14ac:dyDescent="0.3">
      <c r="A38" s="265"/>
      <c r="B38" s="26" t="s">
        <v>105</v>
      </c>
      <c r="C38" s="23" t="s">
        <v>58</v>
      </c>
      <c r="D38" s="23" t="s">
        <v>117</v>
      </c>
      <c r="E38" s="30">
        <v>3354</v>
      </c>
      <c r="F38" s="30">
        <v>3710.9</v>
      </c>
      <c r="G38" s="30">
        <v>5172.8599999999997</v>
      </c>
      <c r="H38" s="28"/>
    </row>
    <row r="39" spans="1:8" ht="17.100000000000001" customHeight="1" x14ac:dyDescent="0.3">
      <c r="A39" s="263"/>
      <c r="B39" s="262" t="s">
        <v>330</v>
      </c>
      <c r="C39" s="262"/>
      <c r="D39" s="262"/>
      <c r="E39" s="262"/>
      <c r="F39" s="262"/>
      <c r="G39" s="262"/>
      <c r="H39" s="270"/>
    </row>
    <row r="40" spans="1:8" ht="17.100000000000001" customHeight="1" x14ac:dyDescent="0.3">
      <c r="A40" s="264"/>
      <c r="B40" s="44" t="s">
        <v>126</v>
      </c>
      <c r="C40" s="40" t="s">
        <v>54</v>
      </c>
      <c r="D40" s="40" t="s">
        <v>25</v>
      </c>
      <c r="E40" s="47">
        <v>1779775</v>
      </c>
      <c r="F40" s="47">
        <v>1651942</v>
      </c>
      <c r="G40" s="48">
        <v>2667415</v>
      </c>
      <c r="H40" s="28"/>
    </row>
    <row r="41" spans="1:8" ht="17.100000000000001" customHeight="1" x14ac:dyDescent="0.3">
      <c r="A41" s="264"/>
      <c r="B41" s="44" t="s">
        <v>107</v>
      </c>
      <c r="C41" s="40" t="s">
        <v>55</v>
      </c>
      <c r="D41" s="40" t="s">
        <v>25</v>
      </c>
      <c r="E41" s="47">
        <v>7661088</v>
      </c>
      <c r="F41" s="48">
        <v>6613320</v>
      </c>
      <c r="G41" s="48">
        <v>7563172</v>
      </c>
      <c r="H41" s="28"/>
    </row>
    <row r="42" spans="1:8" ht="17.100000000000001" customHeight="1" x14ac:dyDescent="0.3">
      <c r="A42" s="264"/>
      <c r="B42" s="190" t="s">
        <v>107</v>
      </c>
      <c r="C42" s="185" t="s">
        <v>56</v>
      </c>
      <c r="D42" s="185" t="s">
        <v>25</v>
      </c>
      <c r="E42" s="193">
        <f>SUM(E40:E41)</f>
        <v>9440863</v>
      </c>
      <c r="F42" s="193">
        <f>SUM(F40:F41)</f>
        <v>8265262</v>
      </c>
      <c r="G42" s="193">
        <f>SUM(G40:G41)</f>
        <v>10230587</v>
      </c>
      <c r="H42" s="188"/>
    </row>
    <row r="43" spans="1:8" ht="17.100000000000001" customHeight="1" x14ac:dyDescent="0.3">
      <c r="A43" s="264"/>
      <c r="B43" s="44" t="s">
        <v>108</v>
      </c>
      <c r="C43" s="55" t="s">
        <v>54</v>
      </c>
      <c r="D43" s="55" t="s">
        <v>25</v>
      </c>
      <c r="E43" s="136">
        <v>0</v>
      </c>
      <c r="F43" s="136">
        <v>0</v>
      </c>
      <c r="G43" s="128">
        <v>0</v>
      </c>
      <c r="H43" s="28"/>
    </row>
    <row r="44" spans="1:8" ht="17.100000000000001" customHeight="1" x14ac:dyDescent="0.3">
      <c r="A44" s="264"/>
      <c r="B44" s="44" t="s">
        <v>109</v>
      </c>
      <c r="C44" s="55" t="s">
        <v>55</v>
      </c>
      <c r="D44" s="55" t="s">
        <v>25</v>
      </c>
      <c r="E44" s="48">
        <v>117633</v>
      </c>
      <c r="F44" s="48">
        <v>99693</v>
      </c>
      <c r="G44" s="48">
        <v>256648</v>
      </c>
      <c r="H44" s="28"/>
    </row>
    <row r="45" spans="1:8" ht="17.100000000000001" customHeight="1" x14ac:dyDescent="0.3">
      <c r="A45" s="264"/>
      <c r="B45" s="190" t="s">
        <v>238</v>
      </c>
      <c r="C45" s="197" t="s">
        <v>56</v>
      </c>
      <c r="D45" s="197" t="s">
        <v>25</v>
      </c>
      <c r="E45" s="191">
        <f>E43+E44</f>
        <v>117633</v>
      </c>
      <c r="F45" s="191">
        <f>-F43+F44</f>
        <v>99693</v>
      </c>
      <c r="G45" s="191">
        <f>-G43+G44</f>
        <v>256648</v>
      </c>
      <c r="H45" s="188"/>
    </row>
    <row r="46" spans="1:8" ht="17.100000000000001" customHeight="1" x14ac:dyDescent="0.3">
      <c r="A46" s="264"/>
      <c r="B46" s="44" t="s">
        <v>110</v>
      </c>
      <c r="C46" s="55" t="s">
        <v>54</v>
      </c>
      <c r="D46" s="55" t="s">
        <v>20</v>
      </c>
      <c r="E46" s="136">
        <f>E44/E41</f>
        <v>1.5354607596205657E-2</v>
      </c>
      <c r="F46" s="136">
        <v>0</v>
      </c>
      <c r="G46" s="140">
        <v>0</v>
      </c>
      <c r="H46" s="28"/>
    </row>
    <row r="47" spans="1:8" ht="17.100000000000001" customHeight="1" x14ac:dyDescent="0.3">
      <c r="A47" s="264"/>
      <c r="B47" s="44" t="s">
        <v>110</v>
      </c>
      <c r="C47" s="55" t="s">
        <v>55</v>
      </c>
      <c r="D47" s="55" t="s">
        <v>20</v>
      </c>
      <c r="E47" s="153">
        <f>E44/E41*100</f>
        <v>1.5354607596205656</v>
      </c>
      <c r="F47" s="153">
        <f t="shared" ref="F47:G48" si="1">F44/F41*100</f>
        <v>1.5074576763259604</v>
      </c>
      <c r="G47" s="153">
        <f t="shared" si="1"/>
        <v>3.3933910269394909</v>
      </c>
      <c r="H47" s="28"/>
    </row>
    <row r="48" spans="1:8" ht="17.100000000000001" customHeight="1" x14ac:dyDescent="0.3">
      <c r="A48" s="265"/>
      <c r="B48" s="190" t="s">
        <v>239</v>
      </c>
      <c r="C48" s="197" t="s">
        <v>56</v>
      </c>
      <c r="D48" s="197" t="s">
        <v>70</v>
      </c>
      <c r="E48" s="200">
        <f>E45/E42*100</f>
        <v>1.2459983795972889</v>
      </c>
      <c r="F48" s="200">
        <f t="shared" si="1"/>
        <v>1.2061686610781366</v>
      </c>
      <c r="G48" s="200">
        <f t="shared" si="1"/>
        <v>2.5086341575512727</v>
      </c>
      <c r="H48" s="188"/>
    </row>
    <row r="49" spans="1:8" ht="17.100000000000001" customHeight="1" x14ac:dyDescent="0.3">
      <c r="A49" s="263"/>
      <c r="B49" s="262" t="s">
        <v>331</v>
      </c>
      <c r="C49" s="262"/>
      <c r="D49" s="262"/>
      <c r="E49" s="262"/>
      <c r="F49" s="262"/>
      <c r="G49" s="262"/>
      <c r="H49" s="270"/>
    </row>
    <row r="50" spans="1:8" ht="17.100000000000001" customHeight="1" x14ac:dyDescent="0.3">
      <c r="A50" s="264"/>
      <c r="B50" s="26" t="s">
        <v>120</v>
      </c>
      <c r="C50" s="20" t="s">
        <v>54</v>
      </c>
      <c r="D50" s="20" t="s">
        <v>25</v>
      </c>
      <c r="E50" s="57">
        <v>1163228</v>
      </c>
      <c r="F50" s="57">
        <v>1064780</v>
      </c>
      <c r="G50" s="57">
        <v>1350331</v>
      </c>
      <c r="H50" s="28"/>
    </row>
    <row r="51" spans="1:8" ht="17.100000000000001" customHeight="1" x14ac:dyDescent="0.3">
      <c r="A51" s="264"/>
      <c r="B51" s="26" t="s">
        <v>115</v>
      </c>
      <c r="C51" s="20" t="s">
        <v>55</v>
      </c>
      <c r="D51" s="20" t="s">
        <v>25</v>
      </c>
      <c r="E51" s="57">
        <v>847145</v>
      </c>
      <c r="F51" s="57">
        <v>904576</v>
      </c>
      <c r="G51" s="57">
        <v>1113401</v>
      </c>
      <c r="H51" s="28"/>
    </row>
    <row r="52" spans="1:8" ht="17.100000000000001" customHeight="1" x14ac:dyDescent="0.3">
      <c r="A52" s="265"/>
      <c r="B52" s="190" t="s">
        <v>228</v>
      </c>
      <c r="C52" s="185" t="s">
        <v>56</v>
      </c>
      <c r="D52" s="185" t="s">
        <v>25</v>
      </c>
      <c r="E52" s="193">
        <f>SUM(E50:E51)</f>
        <v>2010373</v>
      </c>
      <c r="F52" s="193">
        <f>SUM(F50:F51)</f>
        <v>1969356</v>
      </c>
      <c r="G52" s="196">
        <f>SUM(G50:G51)</f>
        <v>2463732</v>
      </c>
      <c r="H52" s="188"/>
    </row>
    <row r="53" spans="1:8" ht="17.100000000000001" customHeight="1" x14ac:dyDescent="0.3">
      <c r="A53" s="263"/>
      <c r="B53" s="262" t="s">
        <v>332</v>
      </c>
      <c r="C53" s="262"/>
      <c r="D53" s="262"/>
      <c r="E53" s="262"/>
      <c r="F53" s="262"/>
      <c r="G53" s="262"/>
      <c r="H53" s="270"/>
    </row>
    <row r="54" spans="1:8" ht="17.100000000000001" customHeight="1" x14ac:dyDescent="0.3">
      <c r="A54" s="264"/>
      <c r="B54" s="26" t="s">
        <v>106</v>
      </c>
      <c r="C54" s="23" t="s">
        <v>54</v>
      </c>
      <c r="D54" s="23" t="s">
        <v>25</v>
      </c>
      <c r="E54" s="58">
        <v>616547</v>
      </c>
      <c r="F54" s="58">
        <v>587162</v>
      </c>
      <c r="G54" s="49">
        <v>1317084</v>
      </c>
      <c r="H54" s="41" t="s">
        <v>401</v>
      </c>
    </row>
    <row r="55" spans="1:8" ht="17.100000000000001" customHeight="1" x14ac:dyDescent="0.3">
      <c r="A55" s="264"/>
      <c r="B55" s="31" t="s">
        <v>106</v>
      </c>
      <c r="C55" s="23" t="s">
        <v>55</v>
      </c>
      <c r="D55" s="23" t="s">
        <v>25</v>
      </c>
      <c r="E55" s="58">
        <v>6813943</v>
      </c>
      <c r="F55" s="58">
        <v>5708744</v>
      </c>
      <c r="G55" s="49">
        <v>6449771</v>
      </c>
      <c r="H55" s="41" t="s">
        <v>401</v>
      </c>
    </row>
    <row r="56" spans="1:8" ht="17.100000000000001" customHeight="1" x14ac:dyDescent="0.3">
      <c r="A56" s="264"/>
      <c r="B56" s="201" t="s">
        <v>106</v>
      </c>
      <c r="C56" s="197" t="s">
        <v>56</v>
      </c>
      <c r="D56" s="197" t="s">
        <v>25</v>
      </c>
      <c r="E56" s="191">
        <v>7430490</v>
      </c>
      <c r="F56" s="191">
        <v>6295906</v>
      </c>
      <c r="G56" s="191">
        <v>7766855</v>
      </c>
      <c r="H56" s="188" t="s">
        <v>400</v>
      </c>
    </row>
    <row r="57" spans="1:8" ht="33.950000000000003" customHeight="1" x14ac:dyDescent="0.3">
      <c r="A57" s="264"/>
      <c r="B57" s="31" t="s">
        <v>123</v>
      </c>
      <c r="C57" s="23" t="s">
        <v>56</v>
      </c>
      <c r="D57" s="23" t="s">
        <v>31</v>
      </c>
      <c r="E57" s="58">
        <f>E56/경제!E8*100000000</f>
        <v>295.46435246985567</v>
      </c>
      <c r="F57" s="58">
        <f>F56/경제!F8*100000000</f>
        <v>283.33505376549834</v>
      </c>
      <c r="G57" s="67">
        <f>G56/경제!G8*100000000</f>
        <v>310.67760155425589</v>
      </c>
      <c r="H57" s="96" t="s">
        <v>402</v>
      </c>
    </row>
    <row r="58" spans="1:8" ht="17.100000000000001" customHeight="1" x14ac:dyDescent="0.3">
      <c r="A58" s="264"/>
      <c r="B58" s="31" t="s">
        <v>232</v>
      </c>
      <c r="C58" s="23" t="s">
        <v>54</v>
      </c>
      <c r="D58" s="23" t="s">
        <v>25</v>
      </c>
      <c r="E58" s="30">
        <v>0</v>
      </c>
      <c r="F58" s="30">
        <v>0</v>
      </c>
      <c r="G58" s="30">
        <v>0</v>
      </c>
      <c r="H58" s="102"/>
    </row>
    <row r="59" spans="1:8" ht="17.100000000000001" customHeight="1" x14ac:dyDescent="0.3">
      <c r="A59" s="264"/>
      <c r="B59" s="31" t="s">
        <v>232</v>
      </c>
      <c r="C59" s="23" t="s">
        <v>55</v>
      </c>
      <c r="D59" s="23" t="s">
        <v>25</v>
      </c>
      <c r="E59" s="30">
        <v>0</v>
      </c>
      <c r="F59" s="30">
        <v>0</v>
      </c>
      <c r="G59" s="30">
        <v>0</v>
      </c>
      <c r="H59" s="102"/>
    </row>
    <row r="60" spans="1:8" ht="17.100000000000001" customHeight="1" x14ac:dyDescent="0.3">
      <c r="A60" s="265"/>
      <c r="B60" s="202" t="s">
        <v>232</v>
      </c>
      <c r="C60" s="197" t="s">
        <v>55</v>
      </c>
      <c r="D60" s="197" t="s">
        <v>25</v>
      </c>
      <c r="E60" s="203">
        <f>E58+E59</f>
        <v>0</v>
      </c>
      <c r="F60" s="203">
        <f>F58+F59</f>
        <v>0</v>
      </c>
      <c r="G60" s="203">
        <f>G58+G59</f>
        <v>0</v>
      </c>
      <c r="H60" s="188"/>
    </row>
    <row r="61" spans="1:8" ht="17.100000000000001" customHeight="1" x14ac:dyDescent="0.3">
      <c r="A61" s="263"/>
      <c r="B61" s="262" t="s">
        <v>333</v>
      </c>
      <c r="C61" s="262"/>
      <c r="D61" s="262"/>
      <c r="E61" s="262"/>
      <c r="F61" s="262"/>
      <c r="G61" s="262"/>
      <c r="H61" s="270"/>
    </row>
    <row r="62" spans="1:8" ht="17.100000000000001" customHeight="1" x14ac:dyDescent="0.3">
      <c r="A62" s="264"/>
      <c r="B62" s="26" t="s">
        <v>235</v>
      </c>
      <c r="C62" s="20" t="s">
        <v>54</v>
      </c>
      <c r="D62" s="20" t="s">
        <v>23</v>
      </c>
      <c r="E62" s="141">
        <v>0</v>
      </c>
      <c r="F62" s="141">
        <v>0</v>
      </c>
      <c r="G62" s="128">
        <v>0</v>
      </c>
      <c r="H62" s="28"/>
    </row>
    <row r="63" spans="1:8" ht="17.100000000000001" customHeight="1" x14ac:dyDescent="0.3">
      <c r="A63" s="264"/>
      <c r="B63" s="26" t="s">
        <v>234</v>
      </c>
      <c r="C63" s="20" t="s">
        <v>55</v>
      </c>
      <c r="D63" s="20" t="s">
        <v>23</v>
      </c>
      <c r="E63" s="141">
        <v>0</v>
      </c>
      <c r="F63" s="141">
        <v>0</v>
      </c>
      <c r="G63" s="128">
        <v>1</v>
      </c>
      <c r="H63" s="28"/>
    </row>
    <row r="64" spans="1:8" ht="17.100000000000001" customHeight="1" x14ac:dyDescent="0.3">
      <c r="A64" s="264"/>
      <c r="B64" s="190" t="s">
        <v>234</v>
      </c>
      <c r="C64" s="185" t="s">
        <v>56</v>
      </c>
      <c r="D64" s="185" t="s">
        <v>23</v>
      </c>
      <c r="E64" s="204">
        <f>E62+E63</f>
        <v>0</v>
      </c>
      <c r="F64" s="204">
        <f>F62+F63</f>
        <v>0</v>
      </c>
      <c r="G64" s="204">
        <f>G62+G63</f>
        <v>1</v>
      </c>
      <c r="H64" s="188"/>
    </row>
    <row r="65" spans="1:10" ht="17.100000000000001" customHeight="1" x14ac:dyDescent="0.3">
      <c r="A65" s="264"/>
      <c r="B65" s="26" t="s">
        <v>231</v>
      </c>
      <c r="C65" s="20" t="s">
        <v>54</v>
      </c>
      <c r="D65" s="20" t="s">
        <v>229</v>
      </c>
      <c r="E65" s="141">
        <v>0</v>
      </c>
      <c r="F65" s="141">
        <v>0</v>
      </c>
      <c r="G65" s="128">
        <v>0</v>
      </c>
      <c r="H65" s="28"/>
    </row>
    <row r="66" spans="1:10" ht="17.100000000000001" customHeight="1" x14ac:dyDescent="0.3">
      <c r="A66" s="264"/>
      <c r="B66" s="26" t="s">
        <v>230</v>
      </c>
      <c r="C66" s="20" t="s">
        <v>55</v>
      </c>
      <c r="D66" s="20" t="s">
        <v>229</v>
      </c>
      <c r="E66" s="141">
        <v>0</v>
      </c>
      <c r="F66" s="141">
        <v>0</v>
      </c>
      <c r="G66" s="128">
        <v>0</v>
      </c>
      <c r="H66" s="28"/>
    </row>
    <row r="67" spans="1:10" ht="17.100000000000001" customHeight="1" x14ac:dyDescent="0.3">
      <c r="A67" s="265"/>
      <c r="B67" s="190" t="s">
        <v>230</v>
      </c>
      <c r="C67" s="185" t="s">
        <v>56</v>
      </c>
      <c r="D67" s="185" t="s">
        <v>229</v>
      </c>
      <c r="E67" s="204">
        <f>E65+E66</f>
        <v>0</v>
      </c>
      <c r="F67" s="204">
        <f>F65+F66</f>
        <v>0</v>
      </c>
      <c r="G67" s="204">
        <f>G65+G66</f>
        <v>0</v>
      </c>
      <c r="H67" s="188"/>
    </row>
    <row r="68" spans="1:10" ht="17.100000000000001" customHeight="1" x14ac:dyDescent="0.3">
      <c r="A68" s="263"/>
      <c r="B68" s="262" t="s">
        <v>334</v>
      </c>
      <c r="C68" s="262"/>
      <c r="D68" s="262"/>
      <c r="E68" s="262"/>
      <c r="F68" s="262"/>
      <c r="G68" s="262"/>
      <c r="H68" s="270"/>
    </row>
    <row r="69" spans="1:10" ht="17.100000000000001" customHeight="1" x14ac:dyDescent="0.3">
      <c r="A69" s="264"/>
      <c r="B69" s="79" t="s">
        <v>285</v>
      </c>
      <c r="C69" s="80" t="s">
        <v>54</v>
      </c>
      <c r="D69" s="80" t="s">
        <v>87</v>
      </c>
      <c r="E69" s="47">
        <v>30572.02</v>
      </c>
      <c r="F69" s="47">
        <v>34228.620000000003</v>
      </c>
      <c r="G69" s="85">
        <v>37536.980000000003</v>
      </c>
      <c r="H69" s="67"/>
    </row>
    <row r="70" spans="1:10" ht="17.100000000000001" customHeight="1" x14ac:dyDescent="0.3">
      <c r="A70" s="264"/>
      <c r="B70" s="79" t="s">
        <v>32</v>
      </c>
      <c r="C70" s="80" t="s">
        <v>55</v>
      </c>
      <c r="D70" s="80" t="s">
        <v>87</v>
      </c>
      <c r="E70" s="47">
        <v>1434882.9950000001</v>
      </c>
      <c r="F70" s="69">
        <v>1080716</v>
      </c>
      <c r="G70" s="64">
        <v>1366925.3670000001</v>
      </c>
      <c r="H70" s="67"/>
    </row>
    <row r="71" spans="1:10" ht="17.100000000000001" customHeight="1" x14ac:dyDescent="0.3">
      <c r="A71" s="264"/>
      <c r="B71" s="79" t="s">
        <v>32</v>
      </c>
      <c r="C71" s="80" t="s">
        <v>93</v>
      </c>
      <c r="D71" s="80" t="s">
        <v>87</v>
      </c>
      <c r="E71" s="47">
        <v>170.74</v>
      </c>
      <c r="F71" s="69">
        <v>173.929</v>
      </c>
      <c r="G71" s="67">
        <f>69.114+96.016</f>
        <v>165.13</v>
      </c>
      <c r="H71" s="67"/>
    </row>
    <row r="72" spans="1:10" ht="17.100000000000001" customHeight="1" x14ac:dyDescent="0.3">
      <c r="A72" s="264"/>
      <c r="B72" s="205" t="s">
        <v>32</v>
      </c>
      <c r="C72" s="195" t="s">
        <v>58</v>
      </c>
      <c r="D72" s="195" t="s">
        <v>87</v>
      </c>
      <c r="E72" s="193">
        <f>E69+E70+E71</f>
        <v>1465625.7550000001</v>
      </c>
      <c r="F72" s="193">
        <f>F69+F70+F71</f>
        <v>1115118.5490000001</v>
      </c>
      <c r="G72" s="193">
        <f>SUM(G69:G71)</f>
        <v>1404627.477</v>
      </c>
      <c r="H72" s="196"/>
      <c r="I72" s="101"/>
      <c r="J72" s="100"/>
    </row>
    <row r="73" spans="1:10" ht="17.100000000000001" customHeight="1" x14ac:dyDescent="0.3">
      <c r="A73" s="265"/>
      <c r="B73" s="79" t="s">
        <v>33</v>
      </c>
      <c r="C73" s="86" t="s">
        <v>58</v>
      </c>
      <c r="D73" s="86" t="s">
        <v>70</v>
      </c>
      <c r="E73" s="175">
        <v>100</v>
      </c>
      <c r="F73" s="175">
        <v>99</v>
      </c>
      <c r="G73" s="176">
        <v>99</v>
      </c>
      <c r="H73" s="67"/>
    </row>
    <row r="74" spans="1:10" ht="17.100000000000001" customHeight="1" x14ac:dyDescent="0.3">
      <c r="A74" s="266"/>
      <c r="B74" s="262" t="s">
        <v>335</v>
      </c>
      <c r="C74" s="262"/>
      <c r="D74" s="262"/>
      <c r="E74" s="262"/>
      <c r="F74" s="262"/>
      <c r="G74" s="262"/>
      <c r="H74" s="270"/>
    </row>
    <row r="75" spans="1:10" ht="17.100000000000001" customHeight="1" x14ac:dyDescent="0.3">
      <c r="A75" s="267"/>
      <c r="B75" s="79" t="s">
        <v>94</v>
      </c>
      <c r="C75" s="80" t="s">
        <v>54</v>
      </c>
      <c r="D75" s="80" t="s">
        <v>87</v>
      </c>
      <c r="E75" s="47">
        <v>262228.86900000001</v>
      </c>
      <c r="F75" s="47">
        <v>244222.84299999999</v>
      </c>
      <c r="G75" s="49">
        <v>306595.49</v>
      </c>
      <c r="H75" s="67"/>
    </row>
    <row r="76" spans="1:10" ht="17.100000000000001" customHeight="1" x14ac:dyDescent="0.3">
      <c r="A76" s="267"/>
      <c r="B76" s="79" t="s">
        <v>94</v>
      </c>
      <c r="C76" s="80" t="s">
        <v>55</v>
      </c>
      <c r="D76" s="80" t="s">
        <v>87</v>
      </c>
      <c r="E76" s="47">
        <v>2455.4580000000001</v>
      </c>
      <c r="F76" s="47">
        <v>5060.68</v>
      </c>
      <c r="G76" s="49">
        <v>64.959000000000003</v>
      </c>
      <c r="H76" s="67"/>
    </row>
    <row r="77" spans="1:10" ht="17.100000000000001" customHeight="1" x14ac:dyDescent="0.3">
      <c r="A77" s="267"/>
      <c r="B77" s="79" t="s">
        <v>94</v>
      </c>
      <c r="C77" s="80" t="s">
        <v>93</v>
      </c>
      <c r="D77" s="80" t="s">
        <v>87</v>
      </c>
      <c r="E77" s="47">
        <v>66.623999999999995</v>
      </c>
      <c r="F77" s="47">
        <v>70.165999999999997</v>
      </c>
      <c r="G77" s="67">
        <v>68.346999999999994</v>
      </c>
      <c r="H77" s="67"/>
    </row>
    <row r="78" spans="1:10" ht="17.100000000000001" customHeight="1" x14ac:dyDescent="0.3">
      <c r="A78" s="267"/>
      <c r="B78" s="205" t="s">
        <v>94</v>
      </c>
      <c r="C78" s="195" t="s">
        <v>90</v>
      </c>
      <c r="D78" s="195" t="s">
        <v>87</v>
      </c>
      <c r="E78" s="206">
        <f>SUM(E75:E77)</f>
        <v>264750.951</v>
      </c>
      <c r="F78" s="206">
        <f t="shared" ref="F78:G78" si="2">SUM(F75:F77)</f>
        <v>249353.68899999998</v>
      </c>
      <c r="G78" s="196">
        <f t="shared" si="2"/>
        <v>306728.79599999997</v>
      </c>
      <c r="H78" s="196"/>
    </row>
    <row r="79" spans="1:10" ht="17.100000000000001" customHeight="1" x14ac:dyDescent="0.3">
      <c r="A79" s="267"/>
      <c r="B79" s="79" t="s">
        <v>95</v>
      </c>
      <c r="C79" s="80" t="s">
        <v>54</v>
      </c>
      <c r="D79" s="80" t="s">
        <v>87</v>
      </c>
      <c r="E79" s="47">
        <v>0</v>
      </c>
      <c r="F79" s="47">
        <v>0</v>
      </c>
      <c r="G79" s="67">
        <v>0</v>
      </c>
      <c r="H79" s="67"/>
    </row>
    <row r="80" spans="1:10" ht="17.100000000000001" customHeight="1" x14ac:dyDescent="0.3">
      <c r="A80" s="267"/>
      <c r="B80" s="79" t="s">
        <v>95</v>
      </c>
      <c r="C80" s="80" t="s">
        <v>55</v>
      </c>
      <c r="D80" s="80" t="s">
        <v>87</v>
      </c>
      <c r="E80" s="47">
        <v>0</v>
      </c>
      <c r="F80" s="47">
        <v>0</v>
      </c>
      <c r="G80" s="67">
        <v>0</v>
      </c>
      <c r="H80" s="67"/>
    </row>
    <row r="81" spans="1:8" ht="17.100000000000001" customHeight="1" x14ac:dyDescent="0.3">
      <c r="A81" s="267"/>
      <c r="B81" s="79" t="s">
        <v>95</v>
      </c>
      <c r="C81" s="80" t="s">
        <v>67</v>
      </c>
      <c r="D81" s="80" t="s">
        <v>87</v>
      </c>
      <c r="E81" s="47">
        <v>0</v>
      </c>
      <c r="F81" s="47">
        <v>0</v>
      </c>
      <c r="G81" s="67">
        <v>0</v>
      </c>
      <c r="H81" s="67"/>
    </row>
    <row r="82" spans="1:8" ht="17.100000000000001" customHeight="1" x14ac:dyDescent="0.3">
      <c r="A82" s="268"/>
      <c r="B82" s="205" t="s">
        <v>95</v>
      </c>
      <c r="C82" s="195" t="s">
        <v>58</v>
      </c>
      <c r="D82" s="195" t="s">
        <v>87</v>
      </c>
      <c r="E82" s="193">
        <v>0</v>
      </c>
      <c r="F82" s="193">
        <v>0</v>
      </c>
      <c r="G82" s="193">
        <f>SUM(G79:G81)</f>
        <v>0</v>
      </c>
      <c r="H82" s="196"/>
    </row>
    <row r="83" spans="1:8" ht="17.100000000000001" customHeight="1" x14ac:dyDescent="0.3">
      <c r="A83" s="266"/>
      <c r="B83" s="262" t="s">
        <v>336</v>
      </c>
      <c r="C83" s="262"/>
      <c r="D83" s="262"/>
      <c r="E83" s="262"/>
      <c r="F83" s="262"/>
      <c r="G83" s="262"/>
      <c r="H83" s="270"/>
    </row>
    <row r="84" spans="1:8" ht="17.100000000000001" customHeight="1" x14ac:dyDescent="0.3">
      <c r="A84" s="267"/>
      <c r="B84" s="79" t="s">
        <v>416</v>
      </c>
      <c r="C84" s="80" t="s">
        <v>58</v>
      </c>
      <c r="D84" s="80" t="s">
        <v>87</v>
      </c>
      <c r="E84" s="87" t="s">
        <v>419</v>
      </c>
      <c r="F84" s="87" t="s">
        <v>418</v>
      </c>
      <c r="G84" s="67">
        <v>628921</v>
      </c>
      <c r="H84" s="67"/>
    </row>
    <row r="85" spans="1:8" ht="17.100000000000001" customHeight="1" x14ac:dyDescent="0.3">
      <c r="A85" s="267"/>
      <c r="B85" s="79" t="s">
        <v>417</v>
      </c>
      <c r="C85" s="80" t="s">
        <v>58</v>
      </c>
      <c r="D85" s="80" t="s">
        <v>87</v>
      </c>
      <c r="E85" s="87" t="s">
        <v>418</v>
      </c>
      <c r="F85" s="87" t="s">
        <v>418</v>
      </c>
      <c r="G85" s="67">
        <v>0</v>
      </c>
      <c r="H85" s="67"/>
    </row>
    <row r="86" spans="1:8" ht="17.100000000000001" customHeight="1" x14ac:dyDescent="0.3">
      <c r="A86" s="267"/>
      <c r="B86" s="205" t="s">
        <v>415</v>
      </c>
      <c r="C86" s="195" t="s">
        <v>58</v>
      </c>
      <c r="D86" s="195" t="s">
        <v>87</v>
      </c>
      <c r="E86" s="224" t="s">
        <v>418</v>
      </c>
      <c r="F86" s="224" t="s">
        <v>418</v>
      </c>
      <c r="G86" s="196">
        <v>628921</v>
      </c>
      <c r="H86" s="196"/>
    </row>
    <row r="87" spans="1:8" ht="17.100000000000001" customHeight="1" x14ac:dyDescent="0.3">
      <c r="A87" s="267"/>
      <c r="B87" s="79" t="s">
        <v>34</v>
      </c>
      <c r="C87" s="80" t="s">
        <v>54</v>
      </c>
      <c r="D87" s="80" t="s">
        <v>91</v>
      </c>
      <c r="E87" s="47">
        <v>0</v>
      </c>
      <c r="F87" s="47">
        <v>0</v>
      </c>
      <c r="G87" s="87">
        <v>0</v>
      </c>
      <c r="H87" s="67"/>
    </row>
    <row r="88" spans="1:8" ht="17.100000000000001" customHeight="1" x14ac:dyDescent="0.3">
      <c r="A88" s="267"/>
      <c r="B88" s="79" t="s">
        <v>34</v>
      </c>
      <c r="C88" s="80" t="s">
        <v>55</v>
      </c>
      <c r="D88" s="80" t="s">
        <v>91</v>
      </c>
      <c r="E88" s="47">
        <v>0</v>
      </c>
      <c r="F88" s="47">
        <v>0</v>
      </c>
      <c r="G88" s="67">
        <v>0</v>
      </c>
      <c r="H88" s="67"/>
    </row>
    <row r="89" spans="1:8" ht="17.100000000000001" customHeight="1" x14ac:dyDescent="0.3">
      <c r="A89" s="267"/>
      <c r="B89" s="79" t="s">
        <v>34</v>
      </c>
      <c r="C89" s="80" t="s">
        <v>67</v>
      </c>
      <c r="D89" s="80" t="s">
        <v>91</v>
      </c>
      <c r="E89" s="47">
        <v>0</v>
      </c>
      <c r="F89" s="47">
        <v>0</v>
      </c>
      <c r="G89" s="67">
        <v>0</v>
      </c>
      <c r="H89" s="67"/>
    </row>
    <row r="90" spans="1:8" ht="17.100000000000001" customHeight="1" x14ac:dyDescent="0.3">
      <c r="A90" s="268"/>
      <c r="B90" s="205" t="s">
        <v>190</v>
      </c>
      <c r="C90" s="195" t="s">
        <v>58</v>
      </c>
      <c r="D90" s="195" t="s">
        <v>91</v>
      </c>
      <c r="E90" s="193">
        <v>0</v>
      </c>
      <c r="F90" s="193">
        <v>0</v>
      </c>
      <c r="G90" s="193">
        <f>SUM(G87:G89)</f>
        <v>0</v>
      </c>
      <c r="H90" s="196"/>
    </row>
    <row r="91" spans="1:8" ht="17.100000000000001" customHeight="1" x14ac:dyDescent="0.3">
      <c r="A91" s="266"/>
      <c r="B91" s="271" t="s">
        <v>490</v>
      </c>
      <c r="C91" s="271"/>
      <c r="D91" s="271"/>
      <c r="E91" s="271"/>
      <c r="F91" s="271"/>
      <c r="G91" s="271"/>
      <c r="H91" s="272"/>
    </row>
    <row r="92" spans="1:8" ht="17.100000000000001" customHeight="1" x14ac:dyDescent="0.3">
      <c r="A92" s="267"/>
      <c r="B92" s="77" t="s">
        <v>35</v>
      </c>
      <c r="C92" s="91" t="s">
        <v>54</v>
      </c>
      <c r="D92" s="91" t="s">
        <v>87</v>
      </c>
      <c r="E92" s="225">
        <f>E69+E75</f>
        <v>292800.88900000002</v>
      </c>
      <c r="F92" s="225">
        <f t="shared" ref="F92:G92" si="3">F69+F75</f>
        <v>278451.46299999999</v>
      </c>
      <c r="G92" s="225">
        <f t="shared" si="3"/>
        <v>344132.47</v>
      </c>
      <c r="H92" s="67"/>
    </row>
    <row r="93" spans="1:8" ht="17.100000000000001" customHeight="1" x14ac:dyDescent="0.3">
      <c r="A93" s="267"/>
      <c r="B93" s="77" t="s">
        <v>92</v>
      </c>
      <c r="C93" s="91" t="s">
        <v>55</v>
      </c>
      <c r="D93" s="91" t="s">
        <v>87</v>
      </c>
      <c r="E93" s="225">
        <f t="shared" ref="E93:G95" si="4">E70+E76</f>
        <v>1437338.4530000002</v>
      </c>
      <c r="F93" s="225">
        <f t="shared" si="4"/>
        <v>1085776.68</v>
      </c>
      <c r="G93" s="225">
        <f t="shared" si="4"/>
        <v>1366990.3260000001</v>
      </c>
      <c r="H93" s="67"/>
    </row>
    <row r="94" spans="1:8" ht="17.100000000000001" customHeight="1" x14ac:dyDescent="0.3">
      <c r="A94" s="267"/>
      <c r="B94" s="79" t="s">
        <v>35</v>
      </c>
      <c r="C94" s="86" t="s">
        <v>67</v>
      </c>
      <c r="D94" s="86" t="s">
        <v>87</v>
      </c>
      <c r="E94" s="225">
        <f t="shared" si="4"/>
        <v>237.364</v>
      </c>
      <c r="F94" s="225">
        <f t="shared" si="4"/>
        <v>244.095</v>
      </c>
      <c r="G94" s="225">
        <f t="shared" si="4"/>
        <v>233.47699999999998</v>
      </c>
      <c r="H94" s="67"/>
    </row>
    <row r="95" spans="1:8" ht="17.100000000000001" customHeight="1" x14ac:dyDescent="0.3">
      <c r="A95" s="268"/>
      <c r="B95" s="205" t="s">
        <v>35</v>
      </c>
      <c r="C95" s="192" t="s">
        <v>58</v>
      </c>
      <c r="D95" s="192" t="s">
        <v>87</v>
      </c>
      <c r="E95" s="191">
        <f t="shared" si="4"/>
        <v>1730376.7060000002</v>
      </c>
      <c r="F95" s="191">
        <f t="shared" si="4"/>
        <v>1364472.2380000001</v>
      </c>
      <c r="G95" s="191">
        <f t="shared" si="4"/>
        <v>1711356.273</v>
      </c>
      <c r="H95" s="196"/>
    </row>
    <row r="96" spans="1:8" ht="17.100000000000001" customHeight="1" x14ac:dyDescent="0.3">
      <c r="A96" s="263"/>
      <c r="B96" s="271" t="s">
        <v>337</v>
      </c>
      <c r="C96" s="271"/>
      <c r="D96" s="271"/>
      <c r="E96" s="271"/>
      <c r="F96" s="271"/>
      <c r="G96" s="271"/>
      <c r="H96" s="272"/>
    </row>
    <row r="97" spans="1:8" ht="17.100000000000001" customHeight="1" x14ac:dyDescent="0.3">
      <c r="A97" s="264"/>
      <c r="B97" s="34" t="s">
        <v>192</v>
      </c>
      <c r="C97" s="35" t="s">
        <v>58</v>
      </c>
      <c r="D97" s="36" t="s">
        <v>121</v>
      </c>
      <c r="E97" s="37">
        <f>(E72+E78+E82)/경제!E8*100000000</f>
        <v>68.806314653167149</v>
      </c>
      <c r="F97" s="37">
        <f>(F72+F78+F82)/경제!F8*100000000</f>
        <v>61.405429959605478</v>
      </c>
      <c r="G97" s="37">
        <f>G95/경제!G8*100000000</f>
        <v>68.455000421724165</v>
      </c>
      <c r="H97" s="177" t="s">
        <v>377</v>
      </c>
    </row>
    <row r="98" spans="1:8" ht="17.100000000000001" customHeight="1" x14ac:dyDescent="0.3">
      <c r="A98" s="264"/>
      <c r="B98" s="34" t="s">
        <v>191</v>
      </c>
      <c r="C98" s="35" t="s">
        <v>58</v>
      </c>
      <c r="D98" s="36" t="s">
        <v>121</v>
      </c>
      <c r="E98" s="87" t="s">
        <v>418</v>
      </c>
      <c r="F98" s="87" t="s">
        <v>418</v>
      </c>
      <c r="G98" s="38">
        <f>G86/경제!G8*100000000</f>
        <v>25.157115440819247</v>
      </c>
      <c r="H98" s="177" t="s">
        <v>377</v>
      </c>
    </row>
    <row r="99" spans="1:8" ht="17.100000000000001" customHeight="1" x14ac:dyDescent="0.3">
      <c r="A99" s="263"/>
      <c r="B99" s="273" t="s">
        <v>338</v>
      </c>
      <c r="C99" s="273"/>
      <c r="D99" s="273"/>
      <c r="E99" s="273"/>
      <c r="F99" s="273"/>
      <c r="G99" s="273"/>
      <c r="H99" s="273"/>
    </row>
    <row r="100" spans="1:8" ht="17.100000000000001" customHeight="1" x14ac:dyDescent="0.3">
      <c r="A100" s="264"/>
      <c r="B100" s="26" t="s">
        <v>96</v>
      </c>
      <c r="C100" s="20" t="s">
        <v>54</v>
      </c>
      <c r="D100" s="20" t="s">
        <v>124</v>
      </c>
      <c r="E100" s="99">
        <v>11.637</v>
      </c>
      <c r="F100" s="99">
        <v>11.997</v>
      </c>
      <c r="G100" s="124">
        <v>16.835999999999999</v>
      </c>
      <c r="H100" s="28"/>
    </row>
    <row r="101" spans="1:8" ht="17.100000000000001" customHeight="1" x14ac:dyDescent="0.3">
      <c r="A101" s="264"/>
      <c r="B101" s="26" t="s">
        <v>97</v>
      </c>
      <c r="C101" s="20" t="s">
        <v>54</v>
      </c>
      <c r="D101" s="20" t="s">
        <v>124</v>
      </c>
      <c r="E101" s="223">
        <v>0</v>
      </c>
      <c r="F101" s="215">
        <v>0</v>
      </c>
      <c r="G101" s="222">
        <v>0</v>
      </c>
      <c r="H101" s="41" t="s">
        <v>413</v>
      </c>
    </row>
    <row r="102" spans="1:8" ht="17.100000000000001" customHeight="1" x14ac:dyDescent="0.3">
      <c r="A102" s="264"/>
      <c r="B102" s="44" t="s">
        <v>202</v>
      </c>
      <c r="C102" s="40" t="s">
        <v>54</v>
      </c>
      <c r="D102" s="40" t="s">
        <v>118</v>
      </c>
      <c r="E102" s="223">
        <v>43.328000000000003</v>
      </c>
      <c r="F102" s="223">
        <v>39.935000000000002</v>
      </c>
      <c r="G102" s="222">
        <v>35</v>
      </c>
      <c r="H102" s="41" t="s">
        <v>414</v>
      </c>
    </row>
    <row r="103" spans="1:8" ht="17.100000000000001" customHeight="1" x14ac:dyDescent="0.3">
      <c r="A103" s="264"/>
      <c r="B103" s="44" t="s">
        <v>98</v>
      </c>
      <c r="C103" s="20" t="s">
        <v>54</v>
      </c>
      <c r="D103" s="20" t="s">
        <v>124</v>
      </c>
      <c r="E103" s="215">
        <v>0.67600000000000005</v>
      </c>
      <c r="F103" s="215">
        <v>0.39100000000000001</v>
      </c>
      <c r="G103" s="215">
        <v>0.316</v>
      </c>
      <c r="H103" s="96" t="s">
        <v>412</v>
      </c>
    </row>
    <row r="104" spans="1:8" ht="17.100000000000001" customHeight="1" x14ac:dyDescent="0.3">
      <c r="A104" s="264"/>
      <c r="B104" s="44" t="s">
        <v>96</v>
      </c>
      <c r="C104" s="40" t="s">
        <v>55</v>
      </c>
      <c r="D104" s="40" t="s">
        <v>124</v>
      </c>
      <c r="E104" s="99">
        <v>2270.0479999999998</v>
      </c>
      <c r="F104" s="99">
        <v>1386.681</v>
      </c>
      <c r="G104" s="124">
        <v>1478.739</v>
      </c>
      <c r="H104" s="28"/>
    </row>
    <row r="105" spans="1:8" ht="17.100000000000001" customHeight="1" x14ac:dyDescent="0.3">
      <c r="A105" s="264"/>
      <c r="B105" s="44" t="s">
        <v>97</v>
      </c>
      <c r="C105" s="40" t="s">
        <v>55</v>
      </c>
      <c r="D105" s="40" t="s">
        <v>124</v>
      </c>
      <c r="E105" s="99">
        <v>53.9</v>
      </c>
      <c r="F105" s="99">
        <v>49.512999999999998</v>
      </c>
      <c r="G105" s="124">
        <v>35.006</v>
      </c>
      <c r="H105" s="28"/>
    </row>
    <row r="106" spans="1:8" ht="17.100000000000001" customHeight="1" x14ac:dyDescent="0.3">
      <c r="A106" s="264"/>
      <c r="B106" s="44" t="s">
        <v>202</v>
      </c>
      <c r="C106" s="40" t="s">
        <v>55</v>
      </c>
      <c r="D106" s="40" t="s">
        <v>118</v>
      </c>
      <c r="E106" s="51">
        <f>25730.62/1000</f>
        <v>25.730619999999998</v>
      </c>
      <c r="F106" s="51">
        <f>23172.16/1000</f>
        <v>23.172159999999998</v>
      </c>
      <c r="G106" s="178">
        <f>38425.27/1000</f>
        <v>38.425269999999998</v>
      </c>
      <c r="H106" s="41"/>
    </row>
    <row r="107" spans="1:8" ht="17.100000000000001" customHeight="1" x14ac:dyDescent="0.3">
      <c r="A107" s="264"/>
      <c r="B107" s="44" t="s">
        <v>99</v>
      </c>
      <c r="C107" s="40" t="s">
        <v>55</v>
      </c>
      <c r="D107" s="40" t="s">
        <v>124</v>
      </c>
      <c r="E107" s="99">
        <v>7.9909999999999997</v>
      </c>
      <c r="F107" s="99">
        <v>6.3449999999999998</v>
      </c>
      <c r="G107" s="124">
        <v>6.242</v>
      </c>
      <c r="H107" s="28"/>
    </row>
    <row r="108" spans="1:8" ht="17.100000000000001" customHeight="1" x14ac:dyDescent="0.3">
      <c r="A108" s="264"/>
      <c r="B108" s="190" t="s">
        <v>96</v>
      </c>
      <c r="C108" s="185" t="s">
        <v>56</v>
      </c>
      <c r="D108" s="185" t="s">
        <v>124</v>
      </c>
      <c r="E108" s="207">
        <f>E100+E104</f>
        <v>2281.6849999999999</v>
      </c>
      <c r="F108" s="207">
        <f t="shared" ref="F108:G108" si="5">F100+F104</f>
        <v>1398.6780000000001</v>
      </c>
      <c r="G108" s="208">
        <f t="shared" si="5"/>
        <v>1495.575</v>
      </c>
      <c r="H108" s="188"/>
    </row>
    <row r="109" spans="1:8" ht="17.100000000000001" customHeight="1" x14ac:dyDescent="0.3">
      <c r="A109" s="264"/>
      <c r="B109" s="190" t="s">
        <v>97</v>
      </c>
      <c r="C109" s="185" t="s">
        <v>56</v>
      </c>
      <c r="D109" s="185" t="s">
        <v>124</v>
      </c>
      <c r="E109" s="207">
        <f>E101+E105</f>
        <v>53.9</v>
      </c>
      <c r="F109" s="207">
        <f t="shared" ref="F109:G109" si="6">F101+F105</f>
        <v>49.512999999999998</v>
      </c>
      <c r="G109" s="208">
        <f t="shared" si="6"/>
        <v>35.006</v>
      </c>
      <c r="H109" s="188"/>
    </row>
    <row r="110" spans="1:8" ht="17.100000000000001" customHeight="1" x14ac:dyDescent="0.3">
      <c r="A110" s="264"/>
      <c r="B110" s="190" t="s">
        <v>202</v>
      </c>
      <c r="C110" s="185" t="s">
        <v>56</v>
      </c>
      <c r="D110" s="185" t="s">
        <v>118</v>
      </c>
      <c r="E110" s="207">
        <f>E102+E106</f>
        <v>69.058620000000005</v>
      </c>
      <c r="F110" s="207">
        <f>F102+F106</f>
        <v>63.10716</v>
      </c>
      <c r="G110" s="208">
        <f t="shared" ref="G110" si="7">G102+G106</f>
        <v>73.425269999999998</v>
      </c>
      <c r="H110" s="198"/>
    </row>
    <row r="111" spans="1:8" ht="17.100000000000001" customHeight="1" x14ac:dyDescent="0.3">
      <c r="A111" s="265"/>
      <c r="B111" s="190" t="s">
        <v>233</v>
      </c>
      <c r="C111" s="185" t="s">
        <v>56</v>
      </c>
      <c r="D111" s="185" t="s">
        <v>124</v>
      </c>
      <c r="E111" s="221">
        <f>E103+E107</f>
        <v>8.6669999999999998</v>
      </c>
      <c r="F111" s="207">
        <f t="shared" ref="F111:G111" si="8">F103+F107</f>
        <v>6.7359999999999998</v>
      </c>
      <c r="G111" s="208">
        <f t="shared" si="8"/>
        <v>6.5579999999999998</v>
      </c>
      <c r="H111" s="188"/>
    </row>
    <row r="112" spans="1:8" ht="17.100000000000001" customHeight="1" x14ac:dyDescent="0.3">
      <c r="A112" s="263"/>
      <c r="B112" s="272" t="s">
        <v>339</v>
      </c>
      <c r="C112" s="273"/>
      <c r="D112" s="273"/>
      <c r="E112" s="273"/>
      <c r="F112" s="273"/>
      <c r="G112" s="273"/>
      <c r="H112" s="273"/>
    </row>
    <row r="113" spans="1:10" ht="17.100000000000001" customHeight="1" x14ac:dyDescent="0.3">
      <c r="A113" s="265"/>
      <c r="B113" s="26" t="s">
        <v>88</v>
      </c>
      <c r="C113" s="20" t="s">
        <v>56</v>
      </c>
      <c r="D113" s="20" t="s">
        <v>89</v>
      </c>
      <c r="E113" s="141">
        <v>0</v>
      </c>
      <c r="F113" s="141">
        <v>0</v>
      </c>
      <c r="G113" s="141">
        <v>0</v>
      </c>
      <c r="H113" s="28"/>
    </row>
    <row r="114" spans="1:10" ht="17.100000000000001" customHeight="1" x14ac:dyDescent="0.3">
      <c r="A114" s="263"/>
      <c r="B114" s="271" t="s">
        <v>340</v>
      </c>
      <c r="C114" s="271"/>
      <c r="D114" s="271"/>
      <c r="E114" s="271"/>
      <c r="F114" s="271"/>
      <c r="G114" s="271"/>
      <c r="H114" s="272"/>
    </row>
    <row r="115" spans="1:10" ht="17.100000000000001" customHeight="1" x14ac:dyDescent="0.3">
      <c r="A115" s="264"/>
      <c r="B115" s="130" t="s">
        <v>203</v>
      </c>
      <c r="C115" s="131" t="s">
        <v>54</v>
      </c>
      <c r="D115" s="131" t="s">
        <v>118</v>
      </c>
      <c r="E115" s="137">
        <v>8.77</v>
      </c>
      <c r="F115" s="137">
        <v>6.3140000000000001</v>
      </c>
      <c r="G115" s="137">
        <v>33.555750000000003</v>
      </c>
      <c r="H115" s="114"/>
    </row>
    <row r="116" spans="1:10" ht="17.100000000000001" customHeight="1" x14ac:dyDescent="0.3">
      <c r="A116" s="264"/>
      <c r="B116" s="44" t="s">
        <v>100</v>
      </c>
      <c r="C116" s="40" t="s">
        <v>54</v>
      </c>
      <c r="D116" s="20" t="s">
        <v>227</v>
      </c>
      <c r="E116" s="137">
        <v>20.2</v>
      </c>
      <c r="F116" s="137">
        <v>13.6</v>
      </c>
      <c r="G116" s="137">
        <v>24.85</v>
      </c>
      <c r="H116" s="28"/>
      <c r="J116" s="103"/>
    </row>
    <row r="117" spans="1:10" ht="17.100000000000001" customHeight="1" x14ac:dyDescent="0.3">
      <c r="A117" s="264"/>
      <c r="B117" s="44" t="s">
        <v>204</v>
      </c>
      <c r="C117" s="40" t="s">
        <v>54</v>
      </c>
      <c r="D117" s="40" t="s">
        <v>118</v>
      </c>
      <c r="E117" s="137">
        <v>7.33</v>
      </c>
      <c r="F117" s="137">
        <v>6.7779999999999996</v>
      </c>
      <c r="G117" s="137">
        <v>18.63458</v>
      </c>
      <c r="H117" s="114"/>
    </row>
    <row r="118" spans="1:10" ht="17.100000000000001" customHeight="1" x14ac:dyDescent="0.3">
      <c r="A118" s="264"/>
      <c r="B118" s="44" t="s">
        <v>101</v>
      </c>
      <c r="C118" s="40" t="s">
        <v>54</v>
      </c>
      <c r="D118" s="20" t="s">
        <v>227</v>
      </c>
      <c r="E118" s="137">
        <v>16.899999999999999</v>
      </c>
      <c r="F118" s="137">
        <v>14.6</v>
      </c>
      <c r="G118" s="137">
        <v>13.8</v>
      </c>
      <c r="H118" s="28"/>
    </row>
    <row r="119" spans="1:10" ht="17.100000000000001" customHeight="1" x14ac:dyDescent="0.3">
      <c r="A119" s="264"/>
      <c r="B119" s="44" t="s">
        <v>205</v>
      </c>
      <c r="C119" s="40" t="s">
        <v>54</v>
      </c>
      <c r="D119" s="40" t="s">
        <v>118</v>
      </c>
      <c r="E119" s="137">
        <v>0.43</v>
      </c>
      <c r="F119" s="137">
        <v>2.0009999999999999</v>
      </c>
      <c r="G119" s="137">
        <v>5.9144500000000004</v>
      </c>
      <c r="H119" s="114"/>
    </row>
    <row r="120" spans="1:10" ht="17.100000000000001" customHeight="1" x14ac:dyDescent="0.3">
      <c r="A120" s="264"/>
      <c r="B120" s="44" t="s">
        <v>102</v>
      </c>
      <c r="C120" s="40" t="s">
        <v>54</v>
      </c>
      <c r="D120" s="40" t="s">
        <v>227</v>
      </c>
      <c r="E120" s="82">
        <v>1</v>
      </c>
      <c r="F120" s="137">
        <v>4.3099999999999996</v>
      </c>
      <c r="G120" s="137">
        <v>4.38</v>
      </c>
      <c r="H120" s="28"/>
    </row>
    <row r="121" spans="1:10" ht="17.100000000000001" customHeight="1" x14ac:dyDescent="0.3">
      <c r="A121" s="264"/>
      <c r="B121" s="44" t="s">
        <v>203</v>
      </c>
      <c r="C121" s="40" t="s">
        <v>55</v>
      </c>
      <c r="D121" s="40" t="s">
        <v>118</v>
      </c>
      <c r="E121" s="82">
        <v>0</v>
      </c>
      <c r="F121" s="137">
        <v>13.528499999999999</v>
      </c>
      <c r="G121" s="137">
        <v>27.249079999999999</v>
      </c>
      <c r="H121" s="28"/>
    </row>
    <row r="122" spans="1:10" ht="17.100000000000001" customHeight="1" x14ac:dyDescent="0.3">
      <c r="A122" s="264"/>
      <c r="B122" s="44" t="s">
        <v>103</v>
      </c>
      <c r="C122" s="40" t="s">
        <v>55</v>
      </c>
      <c r="D122" s="20" t="s">
        <v>227</v>
      </c>
      <c r="E122" s="137">
        <v>24.73</v>
      </c>
      <c r="F122" s="137">
        <v>15.034000000000001</v>
      </c>
      <c r="G122" s="137">
        <v>27.27</v>
      </c>
      <c r="H122" s="28"/>
    </row>
    <row r="123" spans="1:10" ht="17.100000000000001" customHeight="1" x14ac:dyDescent="0.3">
      <c r="A123" s="264"/>
      <c r="B123" s="44" t="s">
        <v>204</v>
      </c>
      <c r="C123" s="40" t="s">
        <v>55</v>
      </c>
      <c r="D123" s="40" t="s">
        <v>118</v>
      </c>
      <c r="E123" s="137">
        <v>2.5565000000000002</v>
      </c>
      <c r="F123" s="137">
        <v>3.8729</v>
      </c>
      <c r="G123" s="137">
        <v>6.3553899999999999</v>
      </c>
      <c r="H123" s="28"/>
    </row>
    <row r="124" spans="1:10" ht="17.100000000000001" customHeight="1" x14ac:dyDescent="0.3">
      <c r="A124" s="264"/>
      <c r="B124" s="44" t="s">
        <v>104</v>
      </c>
      <c r="C124" s="40" t="s">
        <v>55</v>
      </c>
      <c r="D124" s="20" t="s">
        <v>227</v>
      </c>
      <c r="E124" s="137">
        <v>2.5565000000000002</v>
      </c>
      <c r="F124" s="137">
        <v>3.8729</v>
      </c>
      <c r="G124" s="137">
        <v>6.35</v>
      </c>
      <c r="H124" s="28"/>
    </row>
    <row r="125" spans="1:10" ht="17.100000000000001" customHeight="1" x14ac:dyDescent="0.3">
      <c r="A125" s="264"/>
      <c r="B125" s="44" t="s">
        <v>205</v>
      </c>
      <c r="C125" s="40" t="s">
        <v>55</v>
      </c>
      <c r="D125" s="40" t="s">
        <v>118</v>
      </c>
      <c r="E125" s="137">
        <v>5.5048000000000004</v>
      </c>
      <c r="F125" s="137">
        <v>4.7817999999999996</v>
      </c>
      <c r="G125" s="137">
        <v>14.565580000000001</v>
      </c>
      <c r="H125" s="28"/>
    </row>
    <row r="126" spans="1:10" ht="17.100000000000001" customHeight="1" x14ac:dyDescent="0.3">
      <c r="A126" s="264"/>
      <c r="B126" s="44" t="s">
        <v>102</v>
      </c>
      <c r="C126" s="40" t="s">
        <v>55</v>
      </c>
      <c r="D126" s="20" t="s">
        <v>227</v>
      </c>
      <c r="E126" s="137">
        <v>6.66</v>
      </c>
      <c r="F126" s="137">
        <v>4.782</v>
      </c>
      <c r="G126" s="137">
        <v>14.56</v>
      </c>
      <c r="H126" s="28"/>
    </row>
    <row r="127" spans="1:10" ht="17.100000000000001" customHeight="1" x14ac:dyDescent="0.3">
      <c r="A127" s="264"/>
      <c r="B127" s="190" t="s">
        <v>203</v>
      </c>
      <c r="C127" s="185" t="s">
        <v>56</v>
      </c>
      <c r="D127" s="185" t="s">
        <v>118</v>
      </c>
      <c r="E127" s="209">
        <v>8.77</v>
      </c>
      <c r="F127" s="209">
        <v>19.842500000000001</v>
      </c>
      <c r="G127" s="196">
        <f>G115+G121</f>
        <v>60.804830000000003</v>
      </c>
      <c r="H127" s="188"/>
    </row>
    <row r="128" spans="1:10" ht="17.100000000000001" customHeight="1" x14ac:dyDescent="0.3">
      <c r="A128" s="264"/>
      <c r="B128" s="190" t="s">
        <v>100</v>
      </c>
      <c r="C128" s="185" t="s">
        <v>56</v>
      </c>
      <c r="D128" s="185" t="s">
        <v>227</v>
      </c>
      <c r="E128" s="210">
        <v>22.11</v>
      </c>
      <c r="F128" s="210">
        <v>14.26</v>
      </c>
      <c r="G128" s="211">
        <v>27.27</v>
      </c>
      <c r="H128" s="188"/>
    </row>
    <row r="129" spans="1:8" ht="17.100000000000001" customHeight="1" x14ac:dyDescent="0.3">
      <c r="A129" s="264"/>
      <c r="B129" s="190" t="s">
        <v>204</v>
      </c>
      <c r="C129" s="185" t="s">
        <v>56</v>
      </c>
      <c r="D129" s="185" t="s">
        <v>118</v>
      </c>
      <c r="E129" s="209">
        <v>9.8864999999999998</v>
      </c>
      <c r="F129" s="209">
        <v>10.6509</v>
      </c>
      <c r="G129" s="196">
        <f>G117+G123</f>
        <v>24.98997</v>
      </c>
      <c r="H129" s="188"/>
    </row>
    <row r="130" spans="1:8" ht="17.100000000000001" customHeight="1" x14ac:dyDescent="0.3">
      <c r="A130" s="264"/>
      <c r="B130" s="190" t="s">
        <v>101</v>
      </c>
      <c r="C130" s="185" t="s">
        <v>56</v>
      </c>
      <c r="D130" s="185" t="s">
        <v>227</v>
      </c>
      <c r="E130" s="210">
        <v>11.08</v>
      </c>
      <c r="F130" s="210">
        <v>9.67</v>
      </c>
      <c r="G130" s="211">
        <v>6.35</v>
      </c>
      <c r="H130" s="188"/>
    </row>
    <row r="131" spans="1:8" ht="17.100000000000001" customHeight="1" x14ac:dyDescent="0.3">
      <c r="A131" s="264"/>
      <c r="B131" s="190" t="s">
        <v>205</v>
      </c>
      <c r="C131" s="185" t="s">
        <v>56</v>
      </c>
      <c r="D131" s="185" t="s">
        <v>118</v>
      </c>
      <c r="E131" s="209">
        <v>5.9348000000000001</v>
      </c>
      <c r="F131" s="209">
        <v>6.7827999999999999</v>
      </c>
      <c r="G131" s="196">
        <f>G119+G125</f>
        <v>20.480029999999999</v>
      </c>
      <c r="H131" s="188"/>
    </row>
    <row r="132" spans="1:8" ht="17.100000000000001" customHeight="1" x14ac:dyDescent="0.3">
      <c r="A132" s="265"/>
      <c r="B132" s="190" t="s">
        <v>102</v>
      </c>
      <c r="C132" s="185" t="s">
        <v>56</v>
      </c>
      <c r="D132" s="185" t="s">
        <v>227</v>
      </c>
      <c r="E132" s="210">
        <v>3.38</v>
      </c>
      <c r="F132" s="210">
        <v>4.53</v>
      </c>
      <c r="G132" s="211">
        <v>14.56</v>
      </c>
      <c r="H132" s="188"/>
    </row>
    <row r="133" spans="1:8" ht="17.100000000000001" customHeight="1" x14ac:dyDescent="0.3">
      <c r="A133" s="263"/>
      <c r="B133" s="271" t="s">
        <v>341</v>
      </c>
      <c r="C133" s="271"/>
      <c r="D133" s="271"/>
      <c r="E133" s="271"/>
      <c r="F133" s="271"/>
      <c r="G133" s="271"/>
      <c r="H133" s="272"/>
    </row>
    <row r="134" spans="1:8" ht="17.100000000000001" customHeight="1" x14ac:dyDescent="0.3">
      <c r="A134" s="264"/>
      <c r="B134" s="26" t="s">
        <v>313</v>
      </c>
      <c r="C134" s="20" t="s">
        <v>311</v>
      </c>
      <c r="D134" s="20" t="s">
        <v>118</v>
      </c>
      <c r="E134" s="138">
        <v>6813.41</v>
      </c>
      <c r="F134" s="138">
        <v>6836.25</v>
      </c>
      <c r="G134" s="138">
        <v>8726.83</v>
      </c>
      <c r="H134" s="28" t="s">
        <v>472</v>
      </c>
    </row>
    <row r="135" spans="1:8" ht="17.100000000000001" customHeight="1" x14ac:dyDescent="0.3">
      <c r="A135" s="264"/>
      <c r="B135" s="26" t="s">
        <v>313</v>
      </c>
      <c r="C135" s="20" t="s">
        <v>310</v>
      </c>
      <c r="D135" s="20" t="s">
        <v>118</v>
      </c>
      <c r="E135" s="138">
        <v>2255.1999999999998</v>
      </c>
      <c r="F135" s="138">
        <v>3154.95</v>
      </c>
      <c r="G135" s="138">
        <v>2070.9</v>
      </c>
      <c r="H135" s="28" t="s">
        <v>472</v>
      </c>
    </row>
    <row r="136" spans="1:8" ht="17.100000000000001" customHeight="1" x14ac:dyDescent="0.3">
      <c r="A136" s="264"/>
      <c r="B136" s="190" t="s">
        <v>313</v>
      </c>
      <c r="C136" s="185" t="s">
        <v>312</v>
      </c>
      <c r="D136" s="185" t="s">
        <v>118</v>
      </c>
      <c r="E136" s="212">
        <f>SUM(E134:E135)</f>
        <v>9068.61</v>
      </c>
      <c r="F136" s="212">
        <f>SUM(F134:F135)</f>
        <v>9991.2000000000007</v>
      </c>
      <c r="G136" s="212">
        <f>SUM(G134:G135)</f>
        <v>10797.73</v>
      </c>
      <c r="H136" s="188"/>
    </row>
    <row r="137" spans="1:8" ht="17.100000000000001" customHeight="1" x14ac:dyDescent="0.3">
      <c r="A137" s="264"/>
      <c r="B137" s="26" t="s">
        <v>314</v>
      </c>
      <c r="C137" s="20" t="s">
        <v>311</v>
      </c>
      <c r="D137" s="20" t="s">
        <v>118</v>
      </c>
      <c r="E137" s="138">
        <v>6494.6</v>
      </c>
      <c r="F137" s="138">
        <v>6362.5460000000003</v>
      </c>
      <c r="G137" s="138">
        <v>8347.5290000000005</v>
      </c>
      <c r="H137" s="28"/>
    </row>
    <row r="138" spans="1:8" ht="17.100000000000001" customHeight="1" x14ac:dyDescent="0.3">
      <c r="A138" s="264"/>
      <c r="B138" s="26" t="s">
        <v>314</v>
      </c>
      <c r="C138" s="20" t="s">
        <v>310</v>
      </c>
      <c r="D138" s="20" t="s">
        <v>118</v>
      </c>
      <c r="E138" s="138">
        <v>1284.8</v>
      </c>
      <c r="F138" s="138">
        <v>1325.021</v>
      </c>
      <c r="G138" s="138">
        <v>955.36</v>
      </c>
      <c r="H138" s="28"/>
    </row>
    <row r="139" spans="1:8" ht="17.100000000000001" customHeight="1" x14ac:dyDescent="0.3">
      <c r="A139" s="264"/>
      <c r="B139" s="190" t="s">
        <v>314</v>
      </c>
      <c r="C139" s="185" t="s">
        <v>312</v>
      </c>
      <c r="D139" s="185" t="s">
        <v>118</v>
      </c>
      <c r="E139" s="212">
        <f>SUM(E137:E138)</f>
        <v>7779.4000000000005</v>
      </c>
      <c r="F139" s="212">
        <f>SUM(F137:F138)</f>
        <v>7687.567</v>
      </c>
      <c r="G139" s="212">
        <f>SUM(G137:G138)</f>
        <v>9302.889000000001</v>
      </c>
      <c r="H139" s="188"/>
    </row>
    <row r="140" spans="1:8" ht="17.100000000000001" customHeight="1" x14ac:dyDescent="0.3">
      <c r="A140" s="264"/>
      <c r="B140" s="26" t="s">
        <v>315</v>
      </c>
      <c r="C140" s="20" t="s">
        <v>311</v>
      </c>
      <c r="D140" s="20" t="s">
        <v>118</v>
      </c>
      <c r="E140" s="138">
        <v>12.37</v>
      </c>
      <c r="F140" s="138">
        <v>114.79</v>
      </c>
      <c r="G140" s="138">
        <v>13.96</v>
      </c>
      <c r="H140" s="28"/>
    </row>
    <row r="141" spans="1:8" ht="17.100000000000001" customHeight="1" x14ac:dyDescent="0.3">
      <c r="A141" s="264"/>
      <c r="B141" s="26" t="s">
        <v>315</v>
      </c>
      <c r="C141" s="20" t="s">
        <v>310</v>
      </c>
      <c r="D141" s="20" t="s">
        <v>118</v>
      </c>
      <c r="E141" s="138">
        <v>452.53</v>
      </c>
      <c r="F141" s="138">
        <v>37.83</v>
      </c>
      <c r="G141" s="138">
        <v>460.35</v>
      </c>
      <c r="H141" s="28"/>
    </row>
    <row r="142" spans="1:8" ht="17.100000000000001" customHeight="1" x14ac:dyDescent="0.3">
      <c r="A142" s="264"/>
      <c r="B142" s="190" t="s">
        <v>315</v>
      </c>
      <c r="C142" s="185" t="s">
        <v>312</v>
      </c>
      <c r="D142" s="185" t="s">
        <v>118</v>
      </c>
      <c r="E142" s="212">
        <f>SUM(E140:E141)</f>
        <v>464.9</v>
      </c>
      <c r="F142" s="212">
        <f>SUM(F140:F141)</f>
        <v>152.62</v>
      </c>
      <c r="G142" s="212">
        <f>SUM(G140:G141)</f>
        <v>474.31</v>
      </c>
      <c r="H142" s="188"/>
    </row>
    <row r="143" spans="1:8" ht="17.100000000000001" customHeight="1" x14ac:dyDescent="0.3">
      <c r="A143" s="264"/>
      <c r="B143" s="26" t="s">
        <v>316</v>
      </c>
      <c r="C143" s="20" t="s">
        <v>311</v>
      </c>
      <c r="D143" s="20" t="s">
        <v>118</v>
      </c>
      <c r="E143" s="138">
        <v>41.53</v>
      </c>
      <c r="F143" s="138">
        <v>56.54</v>
      </c>
      <c r="G143" s="138">
        <v>45.79</v>
      </c>
      <c r="H143" s="28" t="s">
        <v>472</v>
      </c>
    </row>
    <row r="144" spans="1:8" ht="17.100000000000001" customHeight="1" x14ac:dyDescent="0.3">
      <c r="A144" s="264"/>
      <c r="B144" s="26" t="s">
        <v>316</v>
      </c>
      <c r="C144" s="20" t="s">
        <v>310</v>
      </c>
      <c r="D144" s="20" t="s">
        <v>118</v>
      </c>
      <c r="E144" s="138">
        <v>22.01</v>
      </c>
      <c r="F144" s="138">
        <v>539.65</v>
      </c>
      <c r="G144" s="138">
        <v>14.91</v>
      </c>
      <c r="H144" s="28" t="s">
        <v>472</v>
      </c>
    </row>
    <row r="145" spans="1:8" ht="17.100000000000001" customHeight="1" x14ac:dyDescent="0.3">
      <c r="A145" s="264"/>
      <c r="B145" s="190" t="s">
        <v>316</v>
      </c>
      <c r="C145" s="185" t="s">
        <v>312</v>
      </c>
      <c r="D145" s="185" t="s">
        <v>118</v>
      </c>
      <c r="E145" s="212">
        <f>SUM(E143:E144)</f>
        <v>63.540000000000006</v>
      </c>
      <c r="F145" s="212">
        <f>SUM(F143:F144)</f>
        <v>596.18999999999994</v>
      </c>
      <c r="G145" s="212">
        <f>SUM(G143:G144)</f>
        <v>60.7</v>
      </c>
      <c r="H145" s="188" t="s">
        <v>472</v>
      </c>
    </row>
    <row r="146" spans="1:8" ht="17.100000000000001" customHeight="1" x14ac:dyDescent="0.3">
      <c r="A146" s="264"/>
      <c r="B146" s="26" t="s">
        <v>317</v>
      </c>
      <c r="C146" s="20" t="s">
        <v>311</v>
      </c>
      <c r="D146" s="20" t="s">
        <v>118</v>
      </c>
      <c r="E146" s="138">
        <v>0</v>
      </c>
      <c r="F146" s="138">
        <v>0</v>
      </c>
      <c r="G146" s="138">
        <v>0</v>
      </c>
      <c r="H146" s="28" t="s">
        <v>472</v>
      </c>
    </row>
    <row r="147" spans="1:8" ht="17.100000000000001" customHeight="1" x14ac:dyDescent="0.3">
      <c r="A147" s="264"/>
      <c r="B147" s="26" t="s">
        <v>317</v>
      </c>
      <c r="C147" s="20" t="s">
        <v>310</v>
      </c>
      <c r="D147" s="20" t="s">
        <v>118</v>
      </c>
      <c r="E147" s="138">
        <v>0</v>
      </c>
      <c r="F147" s="138">
        <v>0</v>
      </c>
      <c r="G147" s="138">
        <v>0</v>
      </c>
      <c r="H147" s="28" t="s">
        <v>472</v>
      </c>
    </row>
    <row r="148" spans="1:8" ht="17.100000000000001" customHeight="1" x14ac:dyDescent="0.3">
      <c r="A148" s="264"/>
      <c r="B148" s="190" t="s">
        <v>317</v>
      </c>
      <c r="C148" s="185" t="s">
        <v>312</v>
      </c>
      <c r="D148" s="185" t="s">
        <v>118</v>
      </c>
      <c r="E148" s="212">
        <f>SUM(E146:E147)</f>
        <v>0</v>
      </c>
      <c r="F148" s="212">
        <f>SUM(F146:F147)</f>
        <v>0</v>
      </c>
      <c r="G148" s="212">
        <f>SUM(G146:G147)</f>
        <v>0</v>
      </c>
      <c r="H148" s="188" t="s">
        <v>472</v>
      </c>
    </row>
    <row r="149" spans="1:8" ht="17.100000000000001" customHeight="1" x14ac:dyDescent="0.3">
      <c r="A149" s="264"/>
      <c r="B149" s="26" t="s">
        <v>318</v>
      </c>
      <c r="C149" s="20" t="s">
        <v>311</v>
      </c>
      <c r="D149" s="20" t="s">
        <v>118</v>
      </c>
      <c r="E149" s="138">
        <v>0</v>
      </c>
      <c r="F149" s="138">
        <v>0</v>
      </c>
      <c r="G149" s="138">
        <v>0</v>
      </c>
      <c r="H149" s="28"/>
    </row>
    <row r="150" spans="1:8" ht="17.100000000000001" customHeight="1" x14ac:dyDescent="0.3">
      <c r="A150" s="264"/>
      <c r="B150" s="26" t="s">
        <v>318</v>
      </c>
      <c r="C150" s="20" t="s">
        <v>310</v>
      </c>
      <c r="D150" s="20" t="s">
        <v>118</v>
      </c>
      <c r="E150" s="138">
        <v>0</v>
      </c>
      <c r="F150" s="138">
        <v>0</v>
      </c>
      <c r="G150" s="138">
        <v>0</v>
      </c>
      <c r="H150" s="28"/>
    </row>
    <row r="151" spans="1:8" ht="17.100000000000001" customHeight="1" x14ac:dyDescent="0.3">
      <c r="A151" s="264"/>
      <c r="B151" s="190" t="s">
        <v>318</v>
      </c>
      <c r="C151" s="185" t="s">
        <v>312</v>
      </c>
      <c r="D151" s="185" t="s">
        <v>118</v>
      </c>
      <c r="E151" s="212">
        <f>SUM(E149:E150)</f>
        <v>0</v>
      </c>
      <c r="F151" s="212">
        <f>SUM(F149:F150)</f>
        <v>0</v>
      </c>
      <c r="G151" s="212">
        <f>SUM(G149:G150)</f>
        <v>0</v>
      </c>
      <c r="H151" s="188"/>
    </row>
    <row r="152" spans="1:8" ht="17.100000000000001" customHeight="1" x14ac:dyDescent="0.3">
      <c r="A152" s="264"/>
      <c r="B152" s="26" t="s">
        <v>319</v>
      </c>
      <c r="C152" s="20" t="s">
        <v>311</v>
      </c>
      <c r="D152" s="20" t="s">
        <v>118</v>
      </c>
      <c r="E152" s="138">
        <v>214.16</v>
      </c>
      <c r="F152" s="138">
        <v>278</v>
      </c>
      <c r="G152" s="138">
        <v>302.42</v>
      </c>
      <c r="H152" s="28"/>
    </row>
    <row r="153" spans="1:8" ht="17.100000000000001" customHeight="1" x14ac:dyDescent="0.3">
      <c r="A153" s="264"/>
      <c r="B153" s="26" t="s">
        <v>319</v>
      </c>
      <c r="C153" s="20" t="s">
        <v>310</v>
      </c>
      <c r="D153" s="20" t="s">
        <v>118</v>
      </c>
      <c r="E153" s="138">
        <v>345.72</v>
      </c>
      <c r="F153" s="138">
        <v>1044.3599999999999</v>
      </c>
      <c r="G153" s="138">
        <v>329.74</v>
      </c>
      <c r="H153" s="28"/>
    </row>
    <row r="154" spans="1:8" ht="17.100000000000001" customHeight="1" x14ac:dyDescent="0.3">
      <c r="A154" s="264"/>
      <c r="B154" s="190" t="s">
        <v>319</v>
      </c>
      <c r="C154" s="185" t="s">
        <v>312</v>
      </c>
      <c r="D154" s="185" t="s">
        <v>118</v>
      </c>
      <c r="E154" s="213">
        <f>SUM(E152:E153)</f>
        <v>559.88</v>
      </c>
      <c r="F154" s="213">
        <f>SUM(F152:F153)</f>
        <v>1322.36</v>
      </c>
      <c r="G154" s="213">
        <f>SUM(G152:G153)</f>
        <v>632.16000000000008</v>
      </c>
      <c r="H154" s="188"/>
    </row>
    <row r="155" spans="1:8" ht="17.100000000000001" customHeight="1" x14ac:dyDescent="0.3">
      <c r="A155" s="264"/>
      <c r="B155" s="26" t="s">
        <v>320</v>
      </c>
      <c r="C155" s="20" t="s">
        <v>311</v>
      </c>
      <c r="D155" s="20" t="s">
        <v>118</v>
      </c>
      <c r="E155" s="138">
        <v>41.42</v>
      </c>
      <c r="F155" s="138">
        <v>19.91</v>
      </c>
      <c r="G155" s="138">
        <v>3.54</v>
      </c>
      <c r="H155" s="28"/>
    </row>
    <row r="156" spans="1:8" ht="17.100000000000001" customHeight="1" x14ac:dyDescent="0.3">
      <c r="A156" s="264"/>
      <c r="B156" s="26" t="s">
        <v>320</v>
      </c>
      <c r="C156" s="20" t="s">
        <v>310</v>
      </c>
      <c r="D156" s="20" t="s">
        <v>118</v>
      </c>
      <c r="E156" s="138">
        <v>94.61</v>
      </c>
      <c r="F156" s="138">
        <v>110.9</v>
      </c>
      <c r="G156" s="138">
        <v>242.99</v>
      </c>
      <c r="H156" s="28"/>
    </row>
    <row r="157" spans="1:8" ht="17.100000000000001" customHeight="1" x14ac:dyDescent="0.3">
      <c r="A157" s="264"/>
      <c r="B157" s="190" t="s">
        <v>320</v>
      </c>
      <c r="C157" s="185" t="s">
        <v>312</v>
      </c>
      <c r="D157" s="185" t="s">
        <v>118</v>
      </c>
      <c r="E157" s="213">
        <f>SUM(E155:E156)</f>
        <v>136.03</v>
      </c>
      <c r="F157" s="213">
        <f>SUM(F155:F156)</f>
        <v>130.81</v>
      </c>
      <c r="G157" s="213">
        <f>SUM(G155:G156)</f>
        <v>246.53</v>
      </c>
      <c r="H157" s="188"/>
    </row>
    <row r="158" spans="1:8" ht="17.100000000000001" customHeight="1" x14ac:dyDescent="0.3">
      <c r="A158" s="264"/>
      <c r="B158" s="26" t="s">
        <v>321</v>
      </c>
      <c r="C158" s="20" t="s">
        <v>311</v>
      </c>
      <c r="D158" s="20" t="s">
        <v>118</v>
      </c>
      <c r="E158" s="138">
        <v>9.33</v>
      </c>
      <c r="F158" s="138">
        <v>4.46</v>
      </c>
      <c r="G158" s="138">
        <v>1.54</v>
      </c>
      <c r="H158" s="28" t="s">
        <v>472</v>
      </c>
    </row>
    <row r="159" spans="1:8" ht="17.100000000000001" customHeight="1" x14ac:dyDescent="0.3">
      <c r="A159" s="264"/>
      <c r="B159" s="26" t="s">
        <v>321</v>
      </c>
      <c r="C159" s="20" t="s">
        <v>310</v>
      </c>
      <c r="D159" s="20" t="s">
        <v>118</v>
      </c>
      <c r="E159" s="138">
        <v>55.53</v>
      </c>
      <c r="F159" s="138">
        <v>97.18</v>
      </c>
      <c r="G159" s="138">
        <v>67.55</v>
      </c>
      <c r="H159" s="28" t="s">
        <v>472</v>
      </c>
    </row>
    <row r="160" spans="1:8" ht="17.100000000000001" customHeight="1" x14ac:dyDescent="0.3">
      <c r="A160" s="264"/>
      <c r="B160" s="190" t="s">
        <v>321</v>
      </c>
      <c r="C160" s="185" t="s">
        <v>312</v>
      </c>
      <c r="D160" s="185" t="s">
        <v>118</v>
      </c>
      <c r="E160" s="213">
        <f>SUM(E158:E159)</f>
        <v>64.86</v>
      </c>
      <c r="F160" s="213">
        <f>SUM(F158:F159)</f>
        <v>101.64</v>
      </c>
      <c r="G160" s="213">
        <f>SUM(G158:G159)</f>
        <v>69.09</v>
      </c>
      <c r="H160" s="188" t="s">
        <v>472</v>
      </c>
    </row>
    <row r="161" spans="1:8" ht="17.100000000000001" customHeight="1" x14ac:dyDescent="0.3">
      <c r="A161" s="264"/>
      <c r="B161" s="26" t="s">
        <v>322</v>
      </c>
      <c r="C161" s="20" t="s">
        <v>311</v>
      </c>
      <c r="D161" s="20" t="s">
        <v>118</v>
      </c>
      <c r="E161" s="138">
        <v>0</v>
      </c>
      <c r="F161" s="138">
        <v>0</v>
      </c>
      <c r="G161" s="138">
        <v>0</v>
      </c>
      <c r="H161" s="28" t="s">
        <v>472</v>
      </c>
    </row>
    <row r="162" spans="1:8" ht="17.100000000000001" customHeight="1" x14ac:dyDescent="0.3">
      <c r="A162" s="264"/>
      <c r="B162" s="26" t="s">
        <v>322</v>
      </c>
      <c r="C162" s="20" t="s">
        <v>310</v>
      </c>
      <c r="D162" s="20" t="s">
        <v>118</v>
      </c>
      <c r="E162" s="138">
        <v>0</v>
      </c>
      <c r="F162" s="138">
        <v>0</v>
      </c>
      <c r="G162" s="138">
        <v>0</v>
      </c>
      <c r="H162" s="28" t="s">
        <v>472</v>
      </c>
    </row>
    <row r="163" spans="1:8" ht="17.100000000000001" customHeight="1" x14ac:dyDescent="0.3">
      <c r="A163" s="264"/>
      <c r="B163" s="190" t="s">
        <v>322</v>
      </c>
      <c r="C163" s="185" t="s">
        <v>312</v>
      </c>
      <c r="D163" s="185" t="s">
        <v>118</v>
      </c>
      <c r="E163" s="213">
        <f>SUM(E161:E162)</f>
        <v>0</v>
      </c>
      <c r="F163" s="213">
        <f>SUM(F161:F162)</f>
        <v>0</v>
      </c>
      <c r="G163" s="213">
        <f>SUM(G161:G162)</f>
        <v>0</v>
      </c>
      <c r="H163" s="188" t="s">
        <v>472</v>
      </c>
    </row>
    <row r="164" spans="1:8" ht="17.100000000000001" customHeight="1" x14ac:dyDescent="0.3">
      <c r="A164" s="264"/>
      <c r="B164" s="26" t="s">
        <v>323</v>
      </c>
      <c r="C164" s="20" t="s">
        <v>311</v>
      </c>
      <c r="D164" s="20" t="s">
        <v>118</v>
      </c>
      <c r="E164" s="142">
        <v>0</v>
      </c>
      <c r="F164" s="142">
        <v>0</v>
      </c>
      <c r="G164" s="142">
        <v>12.05</v>
      </c>
      <c r="H164" s="28"/>
    </row>
    <row r="165" spans="1:8" ht="17.100000000000001" customHeight="1" x14ac:dyDescent="0.3">
      <c r="A165" s="264"/>
      <c r="B165" s="26" t="s">
        <v>323</v>
      </c>
      <c r="C165" s="20" t="s">
        <v>310</v>
      </c>
      <c r="D165" s="20" t="s">
        <v>118</v>
      </c>
      <c r="E165" s="142">
        <v>0</v>
      </c>
      <c r="F165" s="142">
        <v>0</v>
      </c>
      <c r="G165" s="142">
        <v>0</v>
      </c>
      <c r="H165" s="28"/>
    </row>
    <row r="166" spans="1:8" ht="17.100000000000001" customHeight="1" x14ac:dyDescent="0.3">
      <c r="A166" s="265"/>
      <c r="B166" s="190" t="s">
        <v>323</v>
      </c>
      <c r="C166" s="185" t="s">
        <v>312</v>
      </c>
      <c r="D166" s="185" t="s">
        <v>118</v>
      </c>
      <c r="E166" s="213">
        <f>SUM(E164:E165)</f>
        <v>0</v>
      </c>
      <c r="F166" s="213">
        <f>SUM(F164:F165)</f>
        <v>0</v>
      </c>
      <c r="G166" s="213">
        <f>SUM(G164:G165)</f>
        <v>12.05</v>
      </c>
      <c r="H166" s="188"/>
    </row>
    <row r="167" spans="1:8" ht="17.100000000000001" customHeight="1" x14ac:dyDescent="0.3">
      <c r="A167" s="263"/>
      <c r="B167" s="271" t="s">
        <v>342</v>
      </c>
      <c r="C167" s="271"/>
      <c r="D167" s="271"/>
      <c r="E167" s="271"/>
      <c r="F167" s="271"/>
      <c r="G167" s="271"/>
      <c r="H167" s="272"/>
    </row>
    <row r="168" spans="1:8" ht="17.100000000000001" customHeight="1" x14ac:dyDescent="0.3">
      <c r="A168" s="264"/>
      <c r="B168" s="44" t="s">
        <v>167</v>
      </c>
      <c r="C168" s="40" t="s">
        <v>58</v>
      </c>
      <c r="D168" s="40" t="s">
        <v>84</v>
      </c>
      <c r="E168" s="82" t="s">
        <v>71</v>
      </c>
      <c r="F168" s="82" t="s">
        <v>71</v>
      </c>
      <c r="G168" s="83">
        <v>4</v>
      </c>
      <c r="H168" s="28"/>
    </row>
    <row r="169" spans="1:8" ht="17.100000000000001" customHeight="1" x14ac:dyDescent="0.3">
      <c r="A169" s="265"/>
      <c r="B169" s="54" t="s">
        <v>168</v>
      </c>
      <c r="C169" s="81" t="s">
        <v>58</v>
      </c>
      <c r="D169" s="81" t="s">
        <v>70</v>
      </c>
      <c r="E169" s="143" t="s">
        <v>71</v>
      </c>
      <c r="F169" s="143" t="s">
        <v>71</v>
      </c>
      <c r="G169" s="154">
        <f>G168/9*100</f>
        <v>44.444444444444443</v>
      </c>
      <c r="H169" s="28"/>
    </row>
    <row r="170" spans="1:8" ht="17.100000000000001" customHeight="1" x14ac:dyDescent="0.3">
      <c r="A170" s="263"/>
      <c r="B170" s="271" t="s">
        <v>343</v>
      </c>
      <c r="C170" s="271"/>
      <c r="D170" s="271"/>
      <c r="E170" s="271"/>
      <c r="F170" s="271"/>
      <c r="G170" s="271"/>
      <c r="H170" s="272"/>
    </row>
    <row r="171" spans="1:8" ht="17.100000000000001" customHeight="1" x14ac:dyDescent="0.3">
      <c r="A171" s="264"/>
      <c r="B171" s="26" t="s">
        <v>119</v>
      </c>
      <c r="C171" s="20" t="s">
        <v>54</v>
      </c>
      <c r="D171" s="20" t="s">
        <v>25</v>
      </c>
      <c r="E171" s="22">
        <v>45</v>
      </c>
      <c r="F171" s="22">
        <v>192</v>
      </c>
      <c r="G171" s="22">
        <v>413</v>
      </c>
      <c r="H171" s="96"/>
    </row>
    <row r="172" spans="1:8" ht="17.100000000000001" customHeight="1" x14ac:dyDescent="0.3">
      <c r="A172" s="264"/>
      <c r="B172" s="26" t="s">
        <v>119</v>
      </c>
      <c r="C172" s="20" t="s">
        <v>55</v>
      </c>
      <c r="D172" s="20" t="s">
        <v>25</v>
      </c>
      <c r="E172" s="22">
        <v>30</v>
      </c>
      <c r="F172" s="22">
        <v>23</v>
      </c>
      <c r="G172" s="22">
        <v>7.8064999999999998</v>
      </c>
      <c r="H172" s="96"/>
    </row>
    <row r="173" spans="1:8" ht="17.100000000000001" customHeight="1" x14ac:dyDescent="0.3">
      <c r="A173" s="265"/>
      <c r="B173" s="26" t="s">
        <v>302</v>
      </c>
      <c r="C173" s="20" t="s">
        <v>56</v>
      </c>
      <c r="D173" s="20" t="s">
        <v>25</v>
      </c>
      <c r="E173" s="22">
        <f>E171+E172</f>
        <v>75</v>
      </c>
      <c r="F173" s="22">
        <f>F171+F172</f>
        <v>215</v>
      </c>
      <c r="G173" s="22">
        <f>G171+G172</f>
        <v>420.80650000000003</v>
      </c>
      <c r="H173" s="96"/>
    </row>
    <row r="174" spans="1:8" ht="17.100000000000001" customHeight="1" x14ac:dyDescent="0.3">
      <c r="A174" s="263"/>
      <c r="B174" s="271" t="s">
        <v>344</v>
      </c>
      <c r="C174" s="271"/>
      <c r="D174" s="271"/>
      <c r="E174" s="271"/>
      <c r="F174" s="271"/>
      <c r="G174" s="271"/>
      <c r="H174" s="272"/>
    </row>
    <row r="175" spans="1:8" ht="17.100000000000001" customHeight="1" x14ac:dyDescent="0.3">
      <c r="A175" s="269"/>
      <c r="B175" s="44" t="s">
        <v>166</v>
      </c>
      <c r="C175" s="40" t="s">
        <v>58</v>
      </c>
      <c r="D175" s="40" t="s">
        <v>140</v>
      </c>
      <c r="E175" s="144">
        <v>0</v>
      </c>
      <c r="F175" s="144">
        <v>0</v>
      </c>
      <c r="G175" s="216">
        <v>0</v>
      </c>
      <c r="H175" s="28"/>
    </row>
    <row r="176" spans="1:8" ht="17.100000000000001" customHeight="1" x14ac:dyDescent="0.3">
      <c r="A176" s="263"/>
      <c r="B176" s="271" t="s">
        <v>345</v>
      </c>
      <c r="C176" s="271"/>
      <c r="D176" s="271"/>
      <c r="E176" s="271"/>
      <c r="F176" s="271"/>
      <c r="G176" s="271"/>
      <c r="H176" s="272"/>
    </row>
    <row r="177" spans="1:8" ht="17.100000000000001" customHeight="1" x14ac:dyDescent="0.3">
      <c r="A177" s="269"/>
      <c r="B177" s="44" t="s">
        <v>165</v>
      </c>
      <c r="C177" s="20" t="s">
        <v>58</v>
      </c>
      <c r="D177" s="20" t="s">
        <v>140</v>
      </c>
      <c r="E177" s="144">
        <v>0</v>
      </c>
      <c r="F177" s="144">
        <v>0</v>
      </c>
      <c r="G177" s="216">
        <v>0</v>
      </c>
      <c r="H177" s="28"/>
    </row>
    <row r="178" spans="1:8" ht="17.100000000000001" customHeight="1" x14ac:dyDescent="0.3">
      <c r="A178" s="263"/>
      <c r="B178" s="271" t="s">
        <v>346</v>
      </c>
      <c r="C178" s="271"/>
      <c r="D178" s="271"/>
      <c r="E178" s="271"/>
      <c r="F178" s="271"/>
      <c r="G178" s="271"/>
      <c r="H178" s="272"/>
    </row>
    <row r="179" spans="1:8" ht="17.100000000000001" customHeight="1" x14ac:dyDescent="0.3">
      <c r="A179" s="269"/>
      <c r="B179" s="44" t="s">
        <v>193</v>
      </c>
      <c r="C179" s="40" t="s">
        <v>58</v>
      </c>
      <c r="D179" s="40" t="s">
        <v>146</v>
      </c>
      <c r="E179" s="22">
        <v>9342</v>
      </c>
      <c r="F179" s="22">
        <v>6553</v>
      </c>
      <c r="G179" s="22">
        <v>5655</v>
      </c>
      <c r="H179" s="46"/>
    </row>
    <row r="180" spans="1:8" ht="17.100000000000001" customHeight="1" x14ac:dyDescent="0.3"/>
    <row r="181" spans="1:8" ht="17.100000000000001" customHeight="1" x14ac:dyDescent="0.3">
      <c r="A181" t="s">
        <v>125</v>
      </c>
    </row>
    <row r="182" spans="1:8" ht="17.100000000000001" customHeight="1" x14ac:dyDescent="0.3">
      <c r="A182" t="s">
        <v>127</v>
      </c>
    </row>
    <row r="183" spans="1:8" ht="17.100000000000001" customHeight="1" x14ac:dyDescent="0.3">
      <c r="A183" t="s">
        <v>128</v>
      </c>
    </row>
    <row r="193" spans="3:7" ht="17.100000000000001" customHeight="1" x14ac:dyDescent="0.3">
      <c r="C193" s="106"/>
      <c r="D193" s="107"/>
      <c r="E193" s="107"/>
      <c r="F193" s="107"/>
      <c r="G193" s="107"/>
    </row>
    <row r="194" spans="3:7" ht="17.100000000000001" customHeight="1" x14ac:dyDescent="0.3">
      <c r="C194" s="106"/>
      <c r="D194" s="107"/>
      <c r="E194" s="107"/>
      <c r="F194" s="107"/>
      <c r="G194" s="107"/>
    </row>
    <row r="195" spans="3:7" ht="17.100000000000001" customHeight="1" x14ac:dyDescent="0.3">
      <c r="C195" s="106"/>
      <c r="D195" s="107"/>
      <c r="E195" s="107"/>
      <c r="F195" s="107"/>
      <c r="G195" s="107"/>
    </row>
    <row r="196" spans="3:7" ht="17.100000000000001" customHeight="1" x14ac:dyDescent="0.3">
      <c r="C196" s="106"/>
      <c r="D196" s="109" t="e">
        <f>#REF!/#REF!</f>
        <v>#REF!</v>
      </c>
      <c r="E196" s="109" t="e">
        <f>#REF!/#REF!</f>
        <v>#REF!</v>
      </c>
      <c r="F196" s="109" t="e">
        <f>#REF!/#REF!</f>
        <v>#REF!</v>
      </c>
      <c r="G196" s="107"/>
    </row>
    <row r="197" spans="3:7" ht="17.100000000000001" customHeight="1" x14ac:dyDescent="0.3">
      <c r="C197" s="106"/>
      <c r="D197" s="107"/>
      <c r="E197" s="107"/>
      <c r="F197" s="107"/>
      <c r="G197" s="107"/>
    </row>
    <row r="198" spans="3:7" ht="17.100000000000001" customHeight="1" x14ac:dyDescent="0.3">
      <c r="C198" s="106"/>
      <c r="D198" s="108"/>
      <c r="E198" s="108"/>
      <c r="F198" s="108"/>
      <c r="G198" s="107"/>
    </row>
    <row r="199" spans="3:7" ht="17.100000000000001" customHeight="1" x14ac:dyDescent="0.3">
      <c r="C199" s="106"/>
      <c r="D199" s="108"/>
      <c r="E199" s="108"/>
      <c r="F199" s="108"/>
      <c r="G199" s="107"/>
    </row>
    <row r="200" spans="3:7" ht="17.100000000000001" customHeight="1" x14ac:dyDescent="0.3">
      <c r="C200" s="106"/>
      <c r="D200" s="107"/>
      <c r="E200" s="107"/>
      <c r="F200" s="107"/>
      <c r="G200" s="107"/>
    </row>
  </sheetData>
  <sheetProtection algorithmName="SHA-512" hashValue="S821yhaPa4WQWM1epnrX2U97kCtF983xd1BKG5R2+PB+w5Y6kFQAAZhf0He+KY7SGjd2hxHhoIiKjBU0eWDYlA==" saltValue="RizOp32FuEUdsqHitiRxIQ==" spinCount="100000" sheet="1" objects="1" scenarios="1"/>
  <mergeCells count="42">
    <mergeCell ref="B178:H178"/>
    <mergeCell ref="B133:H133"/>
    <mergeCell ref="B167:H167"/>
    <mergeCell ref="B170:H170"/>
    <mergeCell ref="B174:H174"/>
    <mergeCell ref="B176:H176"/>
    <mergeCell ref="A178:A179"/>
    <mergeCell ref="B2:H2"/>
    <mergeCell ref="B35:H35"/>
    <mergeCell ref="B37:H37"/>
    <mergeCell ref="B39:H39"/>
    <mergeCell ref="B49:H49"/>
    <mergeCell ref="B53:H53"/>
    <mergeCell ref="B61:H61"/>
    <mergeCell ref="B68:H68"/>
    <mergeCell ref="B74:H74"/>
    <mergeCell ref="B83:H83"/>
    <mergeCell ref="B91:H91"/>
    <mergeCell ref="B96:H96"/>
    <mergeCell ref="B99:H99"/>
    <mergeCell ref="B112:H112"/>
    <mergeCell ref="B114:H114"/>
    <mergeCell ref="A133:A166"/>
    <mergeCell ref="A167:A169"/>
    <mergeCell ref="A170:A173"/>
    <mergeCell ref="A174:A175"/>
    <mergeCell ref="A176:A177"/>
    <mergeCell ref="A91:A95"/>
    <mergeCell ref="A96:A98"/>
    <mergeCell ref="A99:A111"/>
    <mergeCell ref="A112:A113"/>
    <mergeCell ref="A114:A132"/>
    <mergeCell ref="A53:A60"/>
    <mergeCell ref="A61:A67"/>
    <mergeCell ref="A68:A73"/>
    <mergeCell ref="A74:A82"/>
    <mergeCell ref="A83:A90"/>
    <mergeCell ref="A1:B1"/>
    <mergeCell ref="A2:A34"/>
    <mergeCell ref="A37:A38"/>
    <mergeCell ref="A39:A48"/>
    <mergeCell ref="A49:A52"/>
  </mergeCells>
  <phoneticPr fontId="18" type="noConversion"/>
  <pageMargins left="0.25" right="0.25" top="0.75" bottom="0.75" header="0.3" footer="0.3"/>
  <pageSetup paperSize="9" scale="48" fitToHeight="0" orientation="landscape" r:id="rId1"/>
  <rowBreaks count="2" manualBreakCount="2">
    <brk id="60" max="16383" man="1"/>
    <brk id="1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DC40-0D90-41DC-B023-2477BEE5E908}">
  <sheetPr>
    <tabColor theme="4" tint="0.79998168889431442"/>
    <pageSetUpPr fitToPage="1"/>
  </sheetPr>
  <dimension ref="A1:J183"/>
  <sheetViews>
    <sheetView showGridLines="0" zoomScale="85" zoomScaleNormal="85" workbookViewId="0">
      <pane ySplit="1" topLeftCell="A2" activePane="bottomLeft" state="frozen"/>
      <selection activeCell="B3" sqref="B3:K3"/>
      <selection pane="bottomLeft" sqref="A1:B1"/>
    </sheetView>
  </sheetViews>
  <sheetFormatPr defaultRowHeight="16.5" x14ac:dyDescent="0.3"/>
  <cols>
    <col min="1" max="1" width="5.625" customWidth="1"/>
    <col min="2" max="2" width="80.625" customWidth="1"/>
    <col min="3" max="3" width="10.625" style="2" customWidth="1"/>
    <col min="4" max="6" width="20.625" customWidth="1"/>
    <col min="7" max="7" width="20.625" style="42" customWidth="1"/>
    <col min="8" max="8" width="60.625" customWidth="1"/>
    <col min="9" max="12" width="20.75" customWidth="1"/>
  </cols>
  <sheetData>
    <row r="1" spans="1:8" s="1" customFormat="1" ht="50.1" customHeight="1" x14ac:dyDescent="0.3">
      <c r="A1" s="274" t="s">
        <v>51</v>
      </c>
      <c r="B1" s="274"/>
      <c r="C1" s="19" t="s">
        <v>53</v>
      </c>
      <c r="D1" s="19" t="s">
        <v>0</v>
      </c>
      <c r="E1" s="19" t="s">
        <v>1</v>
      </c>
      <c r="F1" s="19" t="s">
        <v>2</v>
      </c>
      <c r="G1" s="19" t="s">
        <v>136</v>
      </c>
      <c r="H1" s="19" t="s">
        <v>379</v>
      </c>
    </row>
    <row r="2" spans="1:8" s="1" customFormat="1" ht="17.100000000000001" customHeight="1" x14ac:dyDescent="0.3">
      <c r="A2" s="263"/>
      <c r="B2" s="262" t="s">
        <v>59</v>
      </c>
      <c r="C2" s="262"/>
      <c r="D2" s="262"/>
      <c r="E2" s="262"/>
      <c r="F2" s="262"/>
      <c r="G2" s="262"/>
      <c r="H2" s="270"/>
    </row>
    <row r="3" spans="1:8" s="1" customFormat="1" ht="17.100000000000001" customHeight="1" x14ac:dyDescent="0.3">
      <c r="A3" s="275"/>
      <c r="B3" s="44" t="s">
        <v>308</v>
      </c>
      <c r="C3" s="40" t="s">
        <v>58</v>
      </c>
      <c r="D3" s="40" t="s">
        <v>20</v>
      </c>
      <c r="E3" s="27">
        <v>96.93</v>
      </c>
      <c r="F3" s="27">
        <v>96.92</v>
      </c>
      <c r="G3" s="27">
        <v>96.8</v>
      </c>
      <c r="H3" s="112"/>
    </row>
    <row r="4" spans="1:8" s="1" customFormat="1" ht="17.100000000000001" customHeight="1" x14ac:dyDescent="0.3">
      <c r="A4" s="275"/>
      <c r="B4" s="44" t="s">
        <v>45</v>
      </c>
      <c r="C4" s="40" t="s">
        <v>58</v>
      </c>
      <c r="D4" s="40" t="s">
        <v>20</v>
      </c>
      <c r="E4" s="27">
        <v>3.07</v>
      </c>
      <c r="F4" s="27">
        <v>3.08</v>
      </c>
      <c r="G4" s="27">
        <v>3.2</v>
      </c>
      <c r="H4" s="112"/>
    </row>
    <row r="5" spans="1:8" s="1" customFormat="1" ht="17.100000000000001" customHeight="1" x14ac:dyDescent="0.3">
      <c r="A5" s="275"/>
      <c r="B5" s="44" t="s">
        <v>46</v>
      </c>
      <c r="C5" s="40" t="s">
        <v>58</v>
      </c>
      <c r="D5" s="40" t="s">
        <v>20</v>
      </c>
      <c r="E5" s="27">
        <v>15</v>
      </c>
      <c r="F5" s="27">
        <v>18</v>
      </c>
      <c r="G5" s="27">
        <v>20.05</v>
      </c>
      <c r="H5" s="112"/>
    </row>
    <row r="6" spans="1:8" s="1" customFormat="1" ht="17.100000000000001" customHeight="1" x14ac:dyDescent="0.3">
      <c r="A6" s="275"/>
      <c r="B6" s="44" t="s">
        <v>47</v>
      </c>
      <c r="C6" s="40" t="s">
        <v>58</v>
      </c>
      <c r="D6" s="40" t="s">
        <v>20</v>
      </c>
      <c r="E6" s="27">
        <v>36</v>
      </c>
      <c r="F6" s="27">
        <v>40</v>
      </c>
      <c r="G6" s="27">
        <v>39.979999999999997</v>
      </c>
      <c r="H6" s="112"/>
    </row>
    <row r="7" spans="1:8" s="1" customFormat="1" ht="17.100000000000001" customHeight="1" x14ac:dyDescent="0.3">
      <c r="A7" s="275"/>
      <c r="B7" s="44" t="s">
        <v>48</v>
      </c>
      <c r="C7" s="40" t="s">
        <v>58</v>
      </c>
      <c r="D7" s="40" t="s">
        <v>20</v>
      </c>
      <c r="E7" s="27">
        <v>49</v>
      </c>
      <c r="F7" s="27">
        <v>42</v>
      </c>
      <c r="G7" s="27">
        <v>39.979999999999997</v>
      </c>
      <c r="H7" s="112"/>
    </row>
    <row r="8" spans="1:8" s="1" customFormat="1" ht="17.100000000000001" customHeight="1" x14ac:dyDescent="0.3">
      <c r="A8" s="275"/>
      <c r="B8" s="44" t="s">
        <v>49</v>
      </c>
      <c r="C8" s="40" t="s">
        <v>58</v>
      </c>
      <c r="D8" s="40" t="s">
        <v>20</v>
      </c>
      <c r="E8" s="144">
        <v>0</v>
      </c>
      <c r="F8" s="144">
        <v>0</v>
      </c>
      <c r="G8" s="144">
        <v>0</v>
      </c>
      <c r="H8" s="112"/>
    </row>
    <row r="9" spans="1:8" s="1" customFormat="1" ht="17.100000000000001" customHeight="1" x14ac:dyDescent="0.3">
      <c r="A9" s="275"/>
      <c r="B9" s="26" t="s">
        <v>144</v>
      </c>
      <c r="C9" s="20" t="s">
        <v>58</v>
      </c>
      <c r="D9" s="20" t="s">
        <v>20</v>
      </c>
      <c r="E9" s="27">
        <v>0.83</v>
      </c>
      <c r="F9" s="27">
        <v>0.75</v>
      </c>
      <c r="G9" s="27">
        <v>0.72</v>
      </c>
      <c r="H9" s="112"/>
    </row>
    <row r="10" spans="1:8" s="1" customFormat="1" ht="17.100000000000001" customHeight="1" x14ac:dyDescent="0.3">
      <c r="A10" s="275"/>
      <c r="B10" s="26" t="s">
        <v>50</v>
      </c>
      <c r="C10" s="20" t="s">
        <v>57</v>
      </c>
      <c r="D10" s="20" t="s">
        <v>20</v>
      </c>
      <c r="E10" s="27">
        <v>4.92</v>
      </c>
      <c r="F10" s="27">
        <v>4.6900000000000004</v>
      </c>
      <c r="G10" s="27">
        <v>4.3899999999999997</v>
      </c>
      <c r="H10" s="112"/>
    </row>
    <row r="11" spans="1:8" s="1" customFormat="1" ht="17.100000000000001" customHeight="1" x14ac:dyDescent="0.3">
      <c r="A11" s="275"/>
      <c r="B11" s="44" t="s">
        <v>8</v>
      </c>
      <c r="C11" s="40" t="s">
        <v>57</v>
      </c>
      <c r="D11" s="40" t="s">
        <v>76</v>
      </c>
      <c r="E11" s="45">
        <v>808</v>
      </c>
      <c r="F11" s="45">
        <v>832</v>
      </c>
      <c r="G11" s="71">
        <v>762</v>
      </c>
      <c r="H11" s="112"/>
    </row>
    <row r="12" spans="1:8" s="1" customFormat="1" ht="17.100000000000001" customHeight="1" x14ac:dyDescent="0.3">
      <c r="A12" s="275"/>
      <c r="B12" s="44" t="s">
        <v>9</v>
      </c>
      <c r="C12" s="40" t="s">
        <v>57</v>
      </c>
      <c r="D12" s="40" t="s">
        <v>76</v>
      </c>
      <c r="E12" s="22">
        <v>12</v>
      </c>
      <c r="F12" s="22">
        <v>17</v>
      </c>
      <c r="G12" s="22">
        <v>54</v>
      </c>
      <c r="H12" s="112"/>
    </row>
    <row r="13" spans="1:8" s="1" customFormat="1" ht="17.100000000000001" customHeight="1" x14ac:dyDescent="0.3">
      <c r="A13" s="275"/>
      <c r="B13" s="44" t="s">
        <v>10</v>
      </c>
      <c r="C13" s="40" t="s">
        <v>57</v>
      </c>
      <c r="D13" s="40" t="s">
        <v>76</v>
      </c>
      <c r="E13" s="22">
        <v>26</v>
      </c>
      <c r="F13" s="22">
        <v>25</v>
      </c>
      <c r="G13" s="22">
        <v>27</v>
      </c>
      <c r="H13" s="112"/>
    </row>
    <row r="14" spans="1:8" s="1" customFormat="1" ht="17.100000000000001" customHeight="1" x14ac:dyDescent="0.3">
      <c r="A14" s="275"/>
      <c r="B14" s="44" t="s">
        <v>11</v>
      </c>
      <c r="C14" s="40" t="s">
        <v>57</v>
      </c>
      <c r="D14" s="40" t="s">
        <v>76</v>
      </c>
      <c r="E14" s="128">
        <v>0</v>
      </c>
      <c r="F14" s="128">
        <v>2</v>
      </c>
      <c r="G14" s="128">
        <v>0</v>
      </c>
      <c r="H14" s="112"/>
    </row>
    <row r="15" spans="1:8" s="1" customFormat="1" ht="17.100000000000001" customHeight="1" x14ac:dyDescent="0.3">
      <c r="A15" s="269"/>
      <c r="B15" s="44" t="s">
        <v>273</v>
      </c>
      <c r="C15" s="40" t="s">
        <v>58</v>
      </c>
      <c r="D15" s="40" t="s">
        <v>70</v>
      </c>
      <c r="E15" s="128">
        <v>0</v>
      </c>
      <c r="F15" s="128">
        <v>0</v>
      </c>
      <c r="G15" s="128">
        <v>0</v>
      </c>
      <c r="H15" s="112"/>
    </row>
    <row r="16" spans="1:8" s="1" customFormat="1" ht="17.100000000000001" customHeight="1" x14ac:dyDescent="0.3">
      <c r="A16" s="263"/>
      <c r="B16" s="262" t="s">
        <v>113</v>
      </c>
      <c r="C16" s="262"/>
      <c r="D16" s="262"/>
      <c r="E16" s="262"/>
      <c r="F16" s="262"/>
      <c r="G16" s="262"/>
      <c r="H16" s="270"/>
    </row>
    <row r="17" spans="1:8" s="1" customFormat="1" ht="17.100000000000001" customHeight="1" x14ac:dyDescent="0.3">
      <c r="A17" s="275"/>
      <c r="B17" s="26" t="s">
        <v>43</v>
      </c>
      <c r="C17" s="20" t="s">
        <v>71</v>
      </c>
      <c r="D17" s="20" t="s">
        <v>3</v>
      </c>
      <c r="E17" s="47">
        <v>5</v>
      </c>
      <c r="F17" s="47">
        <v>7</v>
      </c>
      <c r="G17" s="60">
        <v>6</v>
      </c>
      <c r="H17" s="112"/>
    </row>
    <row r="18" spans="1:8" s="1" customFormat="1" ht="17.100000000000001" customHeight="1" x14ac:dyDescent="0.3">
      <c r="A18" s="275"/>
      <c r="B18" s="44" t="s">
        <v>44</v>
      </c>
      <c r="C18" s="40" t="s">
        <v>71</v>
      </c>
      <c r="D18" s="40" t="s">
        <v>76</v>
      </c>
      <c r="E18" s="47">
        <v>0</v>
      </c>
      <c r="F18" s="47">
        <v>1</v>
      </c>
      <c r="G18" s="60">
        <v>1</v>
      </c>
      <c r="H18" s="112"/>
    </row>
    <row r="19" spans="1:8" s="1" customFormat="1" ht="17.100000000000001" customHeight="1" x14ac:dyDescent="0.3">
      <c r="A19" s="275"/>
      <c r="B19" s="44" t="s">
        <v>73</v>
      </c>
      <c r="C19" s="40" t="s">
        <v>71</v>
      </c>
      <c r="D19" s="40" t="s">
        <v>76</v>
      </c>
      <c r="E19" s="47">
        <v>0</v>
      </c>
      <c r="F19" s="47">
        <v>0</v>
      </c>
      <c r="G19" s="70">
        <v>0</v>
      </c>
      <c r="H19" s="112"/>
    </row>
    <row r="20" spans="1:8" s="1" customFormat="1" ht="17.100000000000001" customHeight="1" x14ac:dyDescent="0.3">
      <c r="A20" s="275"/>
      <c r="B20" s="44" t="s">
        <v>74</v>
      </c>
      <c r="C20" s="40" t="s">
        <v>71</v>
      </c>
      <c r="D20" s="40" t="s">
        <v>76</v>
      </c>
      <c r="E20" s="47">
        <v>0</v>
      </c>
      <c r="F20" s="47">
        <v>0</v>
      </c>
      <c r="G20" s="70">
        <v>0</v>
      </c>
      <c r="H20" s="112"/>
    </row>
    <row r="21" spans="1:8" s="1" customFormat="1" ht="17.100000000000001" customHeight="1" x14ac:dyDescent="0.3">
      <c r="A21" s="269"/>
      <c r="B21" s="44" t="s">
        <v>75</v>
      </c>
      <c r="C21" s="40" t="s">
        <v>71</v>
      </c>
      <c r="D21" s="40" t="s">
        <v>76</v>
      </c>
      <c r="E21" s="69">
        <v>5</v>
      </c>
      <c r="F21" s="47">
        <v>8</v>
      </c>
      <c r="G21" s="70">
        <v>7</v>
      </c>
      <c r="H21" s="112"/>
    </row>
    <row r="22" spans="1:8" s="1" customFormat="1" ht="17.100000000000001" customHeight="1" x14ac:dyDescent="0.3">
      <c r="A22" s="263"/>
      <c r="B22" s="262" t="s">
        <v>195</v>
      </c>
      <c r="C22" s="262"/>
      <c r="D22" s="262"/>
      <c r="E22" s="262"/>
      <c r="F22" s="262"/>
      <c r="G22" s="262"/>
      <c r="H22" s="270"/>
    </row>
    <row r="23" spans="1:8" s="1" customFormat="1" ht="17.100000000000001" customHeight="1" x14ac:dyDescent="0.3">
      <c r="A23" s="275"/>
      <c r="B23" s="46" t="s">
        <v>225</v>
      </c>
      <c r="C23" s="40" t="s">
        <v>58</v>
      </c>
      <c r="D23" s="40" t="s">
        <v>153</v>
      </c>
      <c r="E23" s="61">
        <v>114</v>
      </c>
      <c r="F23" s="61">
        <v>100</v>
      </c>
      <c r="G23" s="71">
        <v>100</v>
      </c>
      <c r="H23" s="112"/>
    </row>
    <row r="24" spans="1:8" s="1" customFormat="1" ht="17.100000000000001" customHeight="1" x14ac:dyDescent="0.3">
      <c r="A24" s="275"/>
      <c r="B24" s="46" t="s">
        <v>224</v>
      </c>
      <c r="C24" s="40" t="s">
        <v>58</v>
      </c>
      <c r="D24" s="40" t="s">
        <v>153</v>
      </c>
      <c r="E24" s="61">
        <v>66</v>
      </c>
      <c r="F24" s="61">
        <v>57</v>
      </c>
      <c r="G24" s="71">
        <v>58</v>
      </c>
      <c r="H24" s="112"/>
    </row>
    <row r="25" spans="1:8" s="1" customFormat="1" ht="17.100000000000001" customHeight="1" x14ac:dyDescent="0.3">
      <c r="A25" s="269"/>
      <c r="B25" s="46" t="s">
        <v>154</v>
      </c>
      <c r="C25" s="40" t="s">
        <v>58</v>
      </c>
      <c r="D25" s="55" t="s">
        <v>70</v>
      </c>
      <c r="E25" s="61">
        <v>58</v>
      </c>
      <c r="F25" s="61">
        <v>57</v>
      </c>
      <c r="G25" s="61">
        <v>58</v>
      </c>
      <c r="H25" s="112"/>
    </row>
    <row r="26" spans="1:8" s="1" customFormat="1" ht="17.100000000000001" customHeight="1" x14ac:dyDescent="0.3">
      <c r="A26" s="263"/>
      <c r="B26" s="262" t="s">
        <v>196</v>
      </c>
      <c r="C26" s="262"/>
      <c r="D26" s="262"/>
      <c r="E26" s="262"/>
      <c r="F26" s="262"/>
      <c r="G26" s="262"/>
      <c r="H26" s="270"/>
    </row>
    <row r="27" spans="1:8" s="1" customFormat="1" ht="17.100000000000001" customHeight="1" x14ac:dyDescent="0.3">
      <c r="A27" s="275"/>
      <c r="B27" s="44" t="s">
        <v>141</v>
      </c>
      <c r="C27" s="40" t="s">
        <v>57</v>
      </c>
      <c r="D27" s="40" t="s">
        <v>3</v>
      </c>
      <c r="E27" s="45">
        <v>87</v>
      </c>
      <c r="F27" s="45">
        <v>106</v>
      </c>
      <c r="G27" s="71">
        <v>82</v>
      </c>
      <c r="H27" s="112"/>
    </row>
    <row r="28" spans="1:8" s="1" customFormat="1" ht="17.100000000000001" customHeight="1" x14ac:dyDescent="0.3">
      <c r="A28" s="275"/>
      <c r="B28" s="44" t="s">
        <v>42</v>
      </c>
      <c r="C28" s="40" t="s">
        <v>57</v>
      </c>
      <c r="D28" s="40" t="s">
        <v>20</v>
      </c>
      <c r="E28" s="45">
        <v>9.2200000000000006</v>
      </c>
      <c r="F28" s="45">
        <v>12.1</v>
      </c>
      <c r="G28" s="71">
        <v>9.2799999999999994</v>
      </c>
      <c r="H28" s="112"/>
    </row>
    <row r="29" spans="1:8" s="1" customFormat="1" ht="17.100000000000001" customHeight="1" x14ac:dyDescent="0.3">
      <c r="A29" s="275"/>
      <c r="B29" s="44" t="s">
        <v>36</v>
      </c>
      <c r="C29" s="40" t="s">
        <v>58</v>
      </c>
      <c r="D29" s="40" t="s">
        <v>3</v>
      </c>
      <c r="E29" s="45">
        <v>64</v>
      </c>
      <c r="F29" s="45">
        <v>78</v>
      </c>
      <c r="G29" s="71">
        <v>46</v>
      </c>
      <c r="H29" s="112"/>
    </row>
    <row r="30" spans="1:8" s="1" customFormat="1" ht="17.100000000000001" customHeight="1" x14ac:dyDescent="0.3">
      <c r="A30" s="275"/>
      <c r="B30" s="44" t="s">
        <v>37</v>
      </c>
      <c r="C30" s="40" t="s">
        <v>58</v>
      </c>
      <c r="D30" s="40" t="s">
        <v>20</v>
      </c>
      <c r="E30" s="45">
        <v>73.56</v>
      </c>
      <c r="F30" s="45">
        <v>73.58</v>
      </c>
      <c r="G30" s="71">
        <v>56.1</v>
      </c>
      <c r="H30" s="112"/>
    </row>
    <row r="31" spans="1:8" s="1" customFormat="1" ht="17.100000000000001" customHeight="1" x14ac:dyDescent="0.3">
      <c r="A31" s="275"/>
      <c r="B31" s="44" t="s">
        <v>38</v>
      </c>
      <c r="C31" s="40" t="s">
        <v>58</v>
      </c>
      <c r="D31" s="40" t="s">
        <v>3</v>
      </c>
      <c r="E31" s="45">
        <v>9</v>
      </c>
      <c r="F31" s="45">
        <v>16</v>
      </c>
      <c r="G31" s="71">
        <v>10</v>
      </c>
      <c r="H31" s="112"/>
    </row>
    <row r="32" spans="1:8" s="1" customFormat="1" ht="17.100000000000001" customHeight="1" x14ac:dyDescent="0.3">
      <c r="A32" s="275"/>
      <c r="B32" s="44" t="s">
        <v>39</v>
      </c>
      <c r="C32" s="40" t="s">
        <v>58</v>
      </c>
      <c r="D32" s="40" t="s">
        <v>20</v>
      </c>
      <c r="E32" s="45">
        <v>10.34</v>
      </c>
      <c r="F32" s="45">
        <v>15.09</v>
      </c>
      <c r="G32" s="71">
        <v>12.2</v>
      </c>
      <c r="H32" s="112"/>
    </row>
    <row r="33" spans="1:8" s="1" customFormat="1" ht="17.100000000000001" customHeight="1" x14ac:dyDescent="0.3">
      <c r="A33" s="275"/>
      <c r="B33" s="44" t="s">
        <v>40</v>
      </c>
      <c r="C33" s="40" t="s">
        <v>58</v>
      </c>
      <c r="D33" s="40" t="s">
        <v>3</v>
      </c>
      <c r="E33" s="45">
        <v>14</v>
      </c>
      <c r="F33" s="45">
        <v>12</v>
      </c>
      <c r="G33" s="71">
        <v>26</v>
      </c>
      <c r="H33" s="112"/>
    </row>
    <row r="34" spans="1:8" s="1" customFormat="1" ht="17.100000000000001" customHeight="1" x14ac:dyDescent="0.3">
      <c r="A34" s="269"/>
      <c r="B34" s="44" t="s">
        <v>41</v>
      </c>
      <c r="C34" s="40" t="s">
        <v>58</v>
      </c>
      <c r="D34" s="40" t="s">
        <v>20</v>
      </c>
      <c r="E34" s="45">
        <v>16.09</v>
      </c>
      <c r="F34" s="45">
        <v>11.32</v>
      </c>
      <c r="G34" s="71">
        <v>31.71</v>
      </c>
      <c r="H34" s="112"/>
    </row>
    <row r="35" spans="1:8" s="1" customFormat="1" ht="17.100000000000001" customHeight="1" x14ac:dyDescent="0.3">
      <c r="A35" s="263"/>
      <c r="B35" s="262" t="s">
        <v>324</v>
      </c>
      <c r="C35" s="262"/>
      <c r="D35" s="262"/>
      <c r="E35" s="262"/>
      <c r="F35" s="262"/>
      <c r="G35" s="262"/>
      <c r="H35" s="270"/>
    </row>
    <row r="36" spans="1:8" s="1" customFormat="1" ht="17.100000000000001" customHeight="1" x14ac:dyDescent="0.3">
      <c r="A36" s="269"/>
      <c r="B36" s="26" t="s">
        <v>309</v>
      </c>
      <c r="C36" s="20" t="s">
        <v>58</v>
      </c>
      <c r="D36" s="20" t="s">
        <v>14</v>
      </c>
      <c r="E36" s="47">
        <v>18.39</v>
      </c>
      <c r="F36" s="47">
        <v>17.3</v>
      </c>
      <c r="G36" s="47">
        <v>16.7</v>
      </c>
      <c r="H36" s="112"/>
    </row>
    <row r="37" spans="1:8" s="1" customFormat="1" ht="17.100000000000001" customHeight="1" x14ac:dyDescent="0.3">
      <c r="A37" s="263"/>
      <c r="B37" s="262" t="s">
        <v>325</v>
      </c>
      <c r="C37" s="262"/>
      <c r="D37" s="262"/>
      <c r="E37" s="262"/>
      <c r="F37" s="262"/>
      <c r="G37" s="262"/>
      <c r="H37" s="270"/>
    </row>
    <row r="38" spans="1:8" s="1" customFormat="1" ht="33.950000000000003" customHeight="1" x14ac:dyDescent="0.3">
      <c r="A38" s="275"/>
      <c r="B38" s="44" t="s">
        <v>145</v>
      </c>
      <c r="C38" s="40" t="s">
        <v>58</v>
      </c>
      <c r="D38" s="40" t="s">
        <v>146</v>
      </c>
      <c r="E38" s="57">
        <v>3316</v>
      </c>
      <c r="F38" s="57">
        <v>3568</v>
      </c>
      <c r="G38" s="68">
        <v>3248</v>
      </c>
      <c r="H38" s="104" t="s">
        <v>410</v>
      </c>
    </row>
    <row r="39" spans="1:8" s="1" customFormat="1" ht="17.100000000000001" customHeight="1" x14ac:dyDescent="0.3">
      <c r="A39" s="275"/>
      <c r="B39" s="44" t="s">
        <v>148</v>
      </c>
      <c r="C39" s="40" t="s">
        <v>58</v>
      </c>
      <c r="D39" s="40" t="s">
        <v>146</v>
      </c>
      <c r="E39" s="57">
        <v>4</v>
      </c>
      <c r="F39" s="57">
        <v>4</v>
      </c>
      <c r="G39" s="68">
        <v>4</v>
      </c>
      <c r="H39" s="72" t="s">
        <v>380</v>
      </c>
    </row>
    <row r="40" spans="1:8" s="1" customFormat="1" ht="17.100000000000001" customHeight="1" x14ac:dyDescent="0.3">
      <c r="A40" s="275"/>
      <c r="B40" s="44" t="s">
        <v>303</v>
      </c>
      <c r="C40" s="40" t="s">
        <v>58</v>
      </c>
      <c r="D40" s="40" t="s">
        <v>140</v>
      </c>
      <c r="E40" s="57">
        <v>96555060</v>
      </c>
      <c r="F40" s="57">
        <v>83051000</v>
      </c>
      <c r="G40" s="68">
        <v>106192575</v>
      </c>
      <c r="H40" s="72" t="s">
        <v>411</v>
      </c>
    </row>
    <row r="41" spans="1:8" s="1" customFormat="1" ht="17.100000000000001" customHeight="1" x14ac:dyDescent="0.3">
      <c r="A41" s="269"/>
      <c r="B41" s="44" t="s">
        <v>147</v>
      </c>
      <c r="C41" s="40" t="s">
        <v>58</v>
      </c>
      <c r="D41" s="40" t="s">
        <v>140</v>
      </c>
      <c r="E41" s="57">
        <f>E40/경제!E6</f>
        <v>114131.27659574468</v>
      </c>
      <c r="F41" s="57">
        <f>F40/경제!F6</f>
        <v>94807.077625570775</v>
      </c>
      <c r="G41" s="68">
        <f>G40/경제!G6</f>
        <v>125969.83985765124</v>
      </c>
      <c r="H41" s="72" t="s">
        <v>411</v>
      </c>
    </row>
    <row r="42" spans="1:8" s="1" customFormat="1" ht="17.100000000000001" customHeight="1" x14ac:dyDescent="0.3">
      <c r="A42" s="263"/>
      <c r="B42" s="262" t="s">
        <v>326</v>
      </c>
      <c r="C42" s="262"/>
      <c r="D42" s="262"/>
      <c r="E42" s="262"/>
      <c r="F42" s="262"/>
      <c r="G42" s="262"/>
      <c r="H42" s="270"/>
    </row>
    <row r="43" spans="1:8" s="1" customFormat="1" ht="17.100000000000001" customHeight="1" x14ac:dyDescent="0.3">
      <c r="A43" s="275"/>
      <c r="B43" s="44" t="s">
        <v>183</v>
      </c>
      <c r="C43" s="40" t="s">
        <v>58</v>
      </c>
      <c r="D43" s="40" t="s">
        <v>76</v>
      </c>
      <c r="E43" s="47">
        <v>292</v>
      </c>
      <c r="F43" s="47">
        <v>283</v>
      </c>
      <c r="G43" s="60">
        <v>256</v>
      </c>
      <c r="H43" s="112"/>
    </row>
    <row r="44" spans="1:8" s="1" customFormat="1" ht="17.100000000000001" customHeight="1" x14ac:dyDescent="0.3">
      <c r="A44" s="269"/>
      <c r="B44" s="44" t="s">
        <v>184</v>
      </c>
      <c r="C44" s="40" t="s">
        <v>58</v>
      </c>
      <c r="D44" s="40" t="s">
        <v>76</v>
      </c>
      <c r="E44" s="47">
        <v>0</v>
      </c>
      <c r="F44" s="47">
        <v>0</v>
      </c>
      <c r="G44" s="60">
        <v>1</v>
      </c>
      <c r="H44" s="112"/>
    </row>
    <row r="45" spans="1:8" s="1" customFormat="1" ht="17.100000000000001" customHeight="1" x14ac:dyDescent="0.3">
      <c r="A45" s="263"/>
      <c r="B45" s="262" t="s">
        <v>381</v>
      </c>
      <c r="C45" s="262"/>
      <c r="D45" s="262"/>
      <c r="E45" s="262"/>
      <c r="F45" s="262"/>
      <c r="G45" s="262"/>
      <c r="H45" s="270"/>
    </row>
    <row r="46" spans="1:8" s="1" customFormat="1" ht="17.100000000000001" customHeight="1" x14ac:dyDescent="0.3">
      <c r="A46" s="269"/>
      <c r="B46" s="26" t="s">
        <v>350</v>
      </c>
      <c r="C46" s="20" t="s">
        <v>58</v>
      </c>
      <c r="D46" s="40" t="s">
        <v>20</v>
      </c>
      <c r="E46" s="22">
        <v>51.28</v>
      </c>
      <c r="F46" s="45">
        <v>53.19</v>
      </c>
      <c r="G46" s="71">
        <v>49.76</v>
      </c>
      <c r="H46" s="112"/>
    </row>
    <row r="47" spans="1:8" s="1" customFormat="1" ht="17.100000000000001" customHeight="1" x14ac:dyDescent="0.3">
      <c r="A47" s="263"/>
      <c r="B47" s="262" t="s">
        <v>382</v>
      </c>
      <c r="C47" s="262"/>
      <c r="D47" s="262"/>
      <c r="E47" s="262"/>
      <c r="F47" s="262"/>
      <c r="G47" s="262"/>
      <c r="H47" s="270"/>
    </row>
    <row r="48" spans="1:8" s="1" customFormat="1" ht="17.100000000000001" customHeight="1" x14ac:dyDescent="0.3">
      <c r="A48" s="275"/>
      <c r="B48" s="44" t="s">
        <v>304</v>
      </c>
      <c r="C48" s="40" t="s">
        <v>58</v>
      </c>
      <c r="D48" s="40" t="s">
        <v>76</v>
      </c>
      <c r="E48" s="132">
        <v>0</v>
      </c>
      <c r="F48" s="132">
        <v>1</v>
      </c>
      <c r="G48" s="132">
        <v>1</v>
      </c>
      <c r="H48" s="112"/>
    </row>
    <row r="49" spans="1:10" s="1" customFormat="1" ht="17.100000000000001" customHeight="1" x14ac:dyDescent="0.3">
      <c r="A49" s="275"/>
      <c r="B49" s="44" t="s">
        <v>305</v>
      </c>
      <c r="C49" s="40" t="s">
        <v>58</v>
      </c>
      <c r="D49" s="40" t="s">
        <v>76</v>
      </c>
      <c r="E49" s="132">
        <v>2</v>
      </c>
      <c r="F49" s="132">
        <v>0</v>
      </c>
      <c r="G49" s="132">
        <v>1</v>
      </c>
      <c r="H49" s="112"/>
    </row>
    <row r="50" spans="1:10" s="1" customFormat="1" ht="17.100000000000001" customHeight="1" x14ac:dyDescent="0.3">
      <c r="A50" s="275"/>
      <c r="B50" s="44" t="s">
        <v>306</v>
      </c>
      <c r="C50" s="40" t="s">
        <v>58</v>
      </c>
      <c r="D50" s="40" t="s">
        <v>76</v>
      </c>
      <c r="E50" s="132">
        <v>2</v>
      </c>
      <c r="F50" s="132">
        <v>0</v>
      </c>
      <c r="G50" s="132">
        <v>0</v>
      </c>
      <c r="H50" s="112"/>
    </row>
    <row r="51" spans="1:10" s="1" customFormat="1" ht="17.100000000000001" customHeight="1" x14ac:dyDescent="0.3">
      <c r="A51" s="269"/>
      <c r="B51" s="44" t="s">
        <v>307</v>
      </c>
      <c r="C51" s="40" t="s">
        <v>58</v>
      </c>
      <c r="D51" s="40" t="s">
        <v>70</v>
      </c>
      <c r="E51" s="132">
        <v>100</v>
      </c>
      <c r="F51" s="180" t="s">
        <v>378</v>
      </c>
      <c r="G51" s="180" t="s">
        <v>378</v>
      </c>
      <c r="H51" s="72" t="s">
        <v>384</v>
      </c>
    </row>
    <row r="52" spans="1:10" s="1" customFormat="1" ht="17.100000000000001" customHeight="1" x14ac:dyDescent="0.3">
      <c r="A52" s="263"/>
      <c r="B52" s="262" t="s">
        <v>383</v>
      </c>
      <c r="C52" s="262"/>
      <c r="D52" s="262"/>
      <c r="E52" s="262"/>
      <c r="F52" s="262"/>
      <c r="G52" s="262"/>
      <c r="H52" s="270"/>
    </row>
    <row r="53" spans="1:10" s="1" customFormat="1" ht="17.100000000000001" customHeight="1" x14ac:dyDescent="0.3">
      <c r="A53" s="275"/>
      <c r="B53" s="26" t="s">
        <v>173</v>
      </c>
      <c r="C53" s="20" t="s">
        <v>58</v>
      </c>
      <c r="D53" s="20" t="s">
        <v>146</v>
      </c>
      <c r="E53" s="84" t="s">
        <v>213</v>
      </c>
      <c r="F53" s="84" t="s">
        <v>214</v>
      </c>
      <c r="G53" s="217" t="s">
        <v>215</v>
      </c>
      <c r="H53" s="112"/>
    </row>
    <row r="54" spans="1:10" s="1" customFormat="1" ht="17.100000000000001" customHeight="1" x14ac:dyDescent="0.3">
      <c r="A54" s="275"/>
      <c r="B54" s="44" t="s">
        <v>174</v>
      </c>
      <c r="C54" s="40" t="s">
        <v>54</v>
      </c>
      <c r="D54" s="40" t="s">
        <v>76</v>
      </c>
      <c r="E54" s="62">
        <v>0</v>
      </c>
      <c r="F54" s="62">
        <v>0</v>
      </c>
      <c r="G54" s="66">
        <v>0</v>
      </c>
      <c r="H54" s="112"/>
    </row>
    <row r="55" spans="1:10" s="1" customFormat="1" ht="17.100000000000001" customHeight="1" x14ac:dyDescent="0.3">
      <c r="A55" s="275"/>
      <c r="B55" s="44" t="s">
        <v>174</v>
      </c>
      <c r="C55" s="40" t="s">
        <v>55</v>
      </c>
      <c r="D55" s="40" t="s">
        <v>76</v>
      </c>
      <c r="E55" s="47">
        <v>0</v>
      </c>
      <c r="F55" s="47">
        <v>0</v>
      </c>
      <c r="G55" s="60">
        <v>0</v>
      </c>
      <c r="H55" s="112"/>
    </row>
    <row r="56" spans="1:10" s="1" customFormat="1" ht="17.100000000000001" customHeight="1" x14ac:dyDescent="0.3">
      <c r="A56" s="275"/>
      <c r="B56" s="44" t="s">
        <v>175</v>
      </c>
      <c r="C56" s="40" t="s">
        <v>54</v>
      </c>
      <c r="D56" s="40" t="s">
        <v>70</v>
      </c>
      <c r="E56" s="47">
        <v>0</v>
      </c>
      <c r="F56" s="47">
        <v>0</v>
      </c>
      <c r="G56" s="60">
        <v>0</v>
      </c>
      <c r="H56" s="112"/>
    </row>
    <row r="57" spans="1:10" s="1" customFormat="1" ht="17.100000000000001" customHeight="1" x14ac:dyDescent="0.3">
      <c r="A57" s="275"/>
      <c r="B57" s="44" t="s">
        <v>175</v>
      </c>
      <c r="C57" s="40" t="s">
        <v>55</v>
      </c>
      <c r="D57" s="40" t="s">
        <v>70</v>
      </c>
      <c r="E57" s="47">
        <v>0</v>
      </c>
      <c r="F57" s="47">
        <v>0</v>
      </c>
      <c r="G57" s="60">
        <v>0</v>
      </c>
      <c r="H57" s="112"/>
    </row>
    <row r="58" spans="1:10" s="1" customFormat="1" ht="17.100000000000001" customHeight="1" x14ac:dyDescent="0.3">
      <c r="A58" s="275"/>
      <c r="B58" s="44" t="s">
        <v>176</v>
      </c>
      <c r="C58" s="40" t="s">
        <v>54</v>
      </c>
      <c r="D58" s="40" t="s">
        <v>76</v>
      </c>
      <c r="E58" s="47">
        <v>1</v>
      </c>
      <c r="F58" s="47">
        <v>0</v>
      </c>
      <c r="G58" s="60">
        <v>1</v>
      </c>
      <c r="H58" s="112"/>
    </row>
    <row r="59" spans="1:10" s="1" customFormat="1" ht="17.100000000000001" customHeight="1" x14ac:dyDescent="0.3">
      <c r="A59" s="275"/>
      <c r="B59" s="44" t="s">
        <v>176</v>
      </c>
      <c r="C59" s="40" t="s">
        <v>55</v>
      </c>
      <c r="D59" s="40" t="s">
        <v>76</v>
      </c>
      <c r="E59" s="47">
        <v>0</v>
      </c>
      <c r="F59" s="47">
        <v>0</v>
      </c>
      <c r="G59" s="60">
        <v>0</v>
      </c>
      <c r="H59" s="112"/>
      <c r="I59" s="74"/>
      <c r="J59" s="74"/>
    </row>
    <row r="60" spans="1:10" s="1" customFormat="1" ht="17.100000000000001" customHeight="1" x14ac:dyDescent="0.3">
      <c r="A60" s="275"/>
      <c r="B60" s="44" t="s">
        <v>177</v>
      </c>
      <c r="C60" s="40" t="s">
        <v>54</v>
      </c>
      <c r="D60" s="40" t="s">
        <v>70</v>
      </c>
      <c r="E60" s="47">
        <v>1.04</v>
      </c>
      <c r="F60" s="47">
        <v>0</v>
      </c>
      <c r="G60" s="60">
        <v>1.06</v>
      </c>
      <c r="H60" s="112"/>
    </row>
    <row r="61" spans="1:10" s="1" customFormat="1" ht="17.100000000000001" customHeight="1" x14ac:dyDescent="0.3">
      <c r="A61" s="275"/>
      <c r="B61" s="44" t="s">
        <v>177</v>
      </c>
      <c r="C61" s="40" t="s">
        <v>55</v>
      </c>
      <c r="D61" s="40" t="s">
        <v>70</v>
      </c>
      <c r="E61" s="47">
        <v>0</v>
      </c>
      <c r="F61" s="47">
        <v>0</v>
      </c>
      <c r="G61" s="60">
        <v>0</v>
      </c>
      <c r="H61" s="112"/>
    </row>
    <row r="62" spans="1:10" s="1" customFormat="1" ht="17.100000000000001" customHeight="1" x14ac:dyDescent="0.3">
      <c r="A62" s="275"/>
      <c r="B62" s="44" t="s">
        <v>182</v>
      </c>
      <c r="C62" s="40" t="s">
        <v>54</v>
      </c>
      <c r="D62" s="40" t="s">
        <v>255</v>
      </c>
      <c r="E62" s="75">
        <v>1.04</v>
      </c>
      <c r="F62" s="75">
        <v>0</v>
      </c>
      <c r="G62" s="75">
        <v>1.06</v>
      </c>
      <c r="H62" s="72" t="s">
        <v>254</v>
      </c>
    </row>
    <row r="63" spans="1:10" s="1" customFormat="1" ht="17.100000000000001" customHeight="1" x14ac:dyDescent="0.3">
      <c r="A63" s="269"/>
      <c r="B63" s="44" t="s">
        <v>182</v>
      </c>
      <c r="C63" s="40" t="s">
        <v>55</v>
      </c>
      <c r="D63" s="40" t="s">
        <v>255</v>
      </c>
      <c r="E63" s="75">
        <v>1.2</v>
      </c>
      <c r="F63" s="47">
        <v>0</v>
      </c>
      <c r="G63" s="60">
        <v>0</v>
      </c>
      <c r="H63" s="72" t="s">
        <v>254</v>
      </c>
    </row>
    <row r="64" spans="1:10" s="1" customFormat="1" ht="17.100000000000001" customHeight="1" x14ac:dyDescent="0.3">
      <c r="A64" s="263"/>
      <c r="B64" s="262" t="s">
        <v>389</v>
      </c>
      <c r="C64" s="262"/>
      <c r="D64" s="262"/>
      <c r="E64" s="262"/>
      <c r="F64" s="262"/>
      <c r="G64" s="262"/>
      <c r="H64" s="270"/>
    </row>
    <row r="65" spans="1:8" s="1" customFormat="1" ht="17.100000000000001" customHeight="1" x14ac:dyDescent="0.3">
      <c r="A65" s="275"/>
      <c r="B65" s="44" t="s">
        <v>178</v>
      </c>
      <c r="C65" s="20" t="s">
        <v>54</v>
      </c>
      <c r="D65" s="20" t="s">
        <v>146</v>
      </c>
      <c r="E65" s="64" t="s">
        <v>216</v>
      </c>
      <c r="F65" s="64" t="s">
        <v>216</v>
      </c>
      <c r="G65" s="73" t="s">
        <v>217</v>
      </c>
      <c r="H65" s="112"/>
    </row>
    <row r="66" spans="1:8" s="1" customFormat="1" ht="17.100000000000001" customHeight="1" x14ac:dyDescent="0.3">
      <c r="A66" s="275"/>
      <c r="B66" s="44" t="s">
        <v>178</v>
      </c>
      <c r="C66" s="40" t="s">
        <v>55</v>
      </c>
      <c r="D66" s="40" t="s">
        <v>146</v>
      </c>
      <c r="E66" s="64" t="s">
        <v>218</v>
      </c>
      <c r="F66" s="64" t="s">
        <v>219</v>
      </c>
      <c r="G66" s="73" t="s">
        <v>220</v>
      </c>
      <c r="H66" s="112"/>
    </row>
    <row r="67" spans="1:8" s="1" customFormat="1" ht="17.100000000000001" customHeight="1" x14ac:dyDescent="0.3">
      <c r="A67" s="275"/>
      <c r="B67" s="44" t="s">
        <v>279</v>
      </c>
      <c r="C67" s="20" t="s">
        <v>54</v>
      </c>
      <c r="D67" s="20" t="s">
        <v>76</v>
      </c>
      <c r="E67" s="57">
        <v>0</v>
      </c>
      <c r="F67" s="57">
        <v>0</v>
      </c>
      <c r="G67" s="68">
        <v>0</v>
      </c>
      <c r="H67" s="112"/>
    </row>
    <row r="68" spans="1:8" s="1" customFormat="1" ht="17.100000000000001" customHeight="1" x14ac:dyDescent="0.3">
      <c r="A68" s="275"/>
      <c r="B68" s="44" t="s">
        <v>279</v>
      </c>
      <c r="C68" s="40" t="s">
        <v>55</v>
      </c>
      <c r="D68" s="40" t="s">
        <v>76</v>
      </c>
      <c r="E68" s="57">
        <v>0</v>
      </c>
      <c r="F68" s="57">
        <v>0</v>
      </c>
      <c r="G68" s="68">
        <v>0</v>
      </c>
      <c r="H68" s="112"/>
    </row>
    <row r="69" spans="1:8" s="1" customFormat="1" ht="17.100000000000001" customHeight="1" x14ac:dyDescent="0.3">
      <c r="A69" s="275"/>
      <c r="B69" s="44" t="s">
        <v>179</v>
      </c>
      <c r="C69" s="20" t="s">
        <v>54</v>
      </c>
      <c r="D69" s="20" t="s">
        <v>70</v>
      </c>
      <c r="E69" s="57">
        <v>0</v>
      </c>
      <c r="F69" s="57">
        <v>0</v>
      </c>
      <c r="G69" s="68">
        <v>0</v>
      </c>
      <c r="H69" s="112"/>
    </row>
    <row r="70" spans="1:8" s="1" customFormat="1" ht="17.100000000000001" customHeight="1" x14ac:dyDescent="0.3">
      <c r="A70" s="275"/>
      <c r="B70" s="44" t="s">
        <v>179</v>
      </c>
      <c r="C70" s="40" t="s">
        <v>55</v>
      </c>
      <c r="D70" s="40" t="s">
        <v>70</v>
      </c>
      <c r="E70" s="57">
        <v>0</v>
      </c>
      <c r="F70" s="57">
        <v>0</v>
      </c>
      <c r="G70" s="68">
        <v>0</v>
      </c>
      <c r="H70" s="112"/>
    </row>
    <row r="71" spans="1:8" s="1" customFormat="1" ht="17.100000000000001" customHeight="1" x14ac:dyDescent="0.3">
      <c r="A71" s="275"/>
      <c r="B71" s="44" t="s">
        <v>180</v>
      </c>
      <c r="C71" s="20" t="s">
        <v>54</v>
      </c>
      <c r="D71" s="20" t="s">
        <v>76</v>
      </c>
      <c r="E71" s="57">
        <v>1</v>
      </c>
      <c r="F71" s="57">
        <v>0</v>
      </c>
      <c r="G71" s="68">
        <v>1</v>
      </c>
      <c r="H71" s="112"/>
    </row>
    <row r="72" spans="1:8" s="1" customFormat="1" ht="17.100000000000001" customHeight="1" x14ac:dyDescent="0.3">
      <c r="A72" s="275"/>
      <c r="B72" s="44" t="s">
        <v>180</v>
      </c>
      <c r="C72" s="40" t="s">
        <v>55</v>
      </c>
      <c r="D72" s="40" t="s">
        <v>76</v>
      </c>
      <c r="E72" s="57">
        <v>0</v>
      </c>
      <c r="F72" s="57">
        <v>0</v>
      </c>
      <c r="G72" s="68">
        <v>0</v>
      </c>
      <c r="H72" s="112"/>
    </row>
    <row r="73" spans="1:8" s="1" customFormat="1" ht="17.100000000000001" customHeight="1" x14ac:dyDescent="0.3">
      <c r="A73" s="275"/>
      <c r="B73" s="44" t="s">
        <v>181</v>
      </c>
      <c r="C73" s="20" t="s">
        <v>54</v>
      </c>
      <c r="D73" s="20" t="s">
        <v>70</v>
      </c>
      <c r="E73" s="57">
        <v>1.56</v>
      </c>
      <c r="F73" s="57">
        <v>0</v>
      </c>
      <c r="G73" s="68">
        <v>1.38</v>
      </c>
      <c r="H73" s="112"/>
    </row>
    <row r="74" spans="1:8" s="1" customFormat="1" ht="17.100000000000001" customHeight="1" x14ac:dyDescent="0.3">
      <c r="A74" s="275"/>
      <c r="B74" s="44" t="s">
        <v>181</v>
      </c>
      <c r="C74" s="40" t="s">
        <v>55</v>
      </c>
      <c r="D74" s="40" t="s">
        <v>70</v>
      </c>
      <c r="E74" s="57">
        <v>0</v>
      </c>
      <c r="F74" s="57">
        <v>0</v>
      </c>
      <c r="G74" s="68">
        <v>0</v>
      </c>
      <c r="H74" s="112"/>
    </row>
    <row r="75" spans="1:8" s="1" customFormat="1" ht="17.100000000000001" customHeight="1" x14ac:dyDescent="0.3">
      <c r="A75" s="275"/>
      <c r="B75" s="44" t="s">
        <v>182</v>
      </c>
      <c r="C75" s="40" t="s">
        <v>54</v>
      </c>
      <c r="D75" s="40" t="s">
        <v>255</v>
      </c>
      <c r="E75" s="57">
        <v>1.56</v>
      </c>
      <c r="F75" s="57">
        <v>0</v>
      </c>
      <c r="G75" s="68">
        <v>1.38</v>
      </c>
      <c r="H75" s="72" t="s">
        <v>254</v>
      </c>
    </row>
    <row r="76" spans="1:8" s="1" customFormat="1" ht="17.100000000000001" customHeight="1" x14ac:dyDescent="0.3">
      <c r="A76" s="269"/>
      <c r="B76" s="44" t="s">
        <v>182</v>
      </c>
      <c r="C76" s="40" t="s">
        <v>55</v>
      </c>
      <c r="D76" s="40" t="s">
        <v>255</v>
      </c>
      <c r="E76" s="58">
        <v>0</v>
      </c>
      <c r="F76" s="155">
        <v>0</v>
      </c>
      <c r="G76" s="156">
        <v>0</v>
      </c>
      <c r="H76" s="72" t="s">
        <v>254</v>
      </c>
    </row>
    <row r="77" spans="1:8" s="1" customFormat="1" ht="17.100000000000001" customHeight="1" x14ac:dyDescent="0.3">
      <c r="A77" s="263"/>
      <c r="B77" s="262" t="s">
        <v>390</v>
      </c>
      <c r="C77" s="262"/>
      <c r="D77" s="262"/>
      <c r="E77" s="262"/>
      <c r="F77" s="262"/>
      <c r="G77" s="262"/>
      <c r="H77" s="270"/>
    </row>
    <row r="78" spans="1:8" s="1" customFormat="1" ht="17.100000000000001" customHeight="1" x14ac:dyDescent="0.3">
      <c r="A78" s="275"/>
      <c r="B78" s="44" t="s">
        <v>200</v>
      </c>
      <c r="C78" s="40" t="s">
        <v>54</v>
      </c>
      <c r="D78" s="40" t="s">
        <v>85</v>
      </c>
      <c r="E78" s="47">
        <v>1</v>
      </c>
      <c r="F78" s="47">
        <v>0</v>
      </c>
      <c r="G78" s="60">
        <v>0</v>
      </c>
      <c r="H78" s="112"/>
    </row>
    <row r="79" spans="1:8" s="1" customFormat="1" ht="17.100000000000001" customHeight="1" x14ac:dyDescent="0.3">
      <c r="A79" s="275"/>
      <c r="B79" s="44" t="s">
        <v>201</v>
      </c>
      <c r="C79" s="40" t="s">
        <v>54</v>
      </c>
      <c r="D79" s="40" t="s">
        <v>76</v>
      </c>
      <c r="E79" s="47">
        <v>0</v>
      </c>
      <c r="F79" s="47">
        <v>0</v>
      </c>
      <c r="G79" s="60">
        <v>0</v>
      </c>
      <c r="H79" s="112"/>
    </row>
    <row r="80" spans="1:8" s="1" customFormat="1" ht="17.100000000000001" customHeight="1" x14ac:dyDescent="0.3">
      <c r="A80" s="275"/>
      <c r="B80" s="44" t="s">
        <v>200</v>
      </c>
      <c r="C80" s="40" t="s">
        <v>55</v>
      </c>
      <c r="D80" s="40" t="s">
        <v>85</v>
      </c>
      <c r="E80" s="47">
        <v>3</v>
      </c>
      <c r="F80" s="47">
        <v>0</v>
      </c>
      <c r="G80" s="60">
        <v>0</v>
      </c>
      <c r="H80" s="112"/>
    </row>
    <row r="81" spans="1:8" s="1" customFormat="1" ht="17.100000000000001" customHeight="1" x14ac:dyDescent="0.3">
      <c r="A81" s="269"/>
      <c r="B81" s="44" t="s">
        <v>201</v>
      </c>
      <c r="C81" s="40" t="s">
        <v>55</v>
      </c>
      <c r="D81" s="40" t="s">
        <v>76</v>
      </c>
      <c r="E81" s="47">
        <v>0</v>
      </c>
      <c r="F81" s="47">
        <v>0</v>
      </c>
      <c r="G81" s="60">
        <v>0</v>
      </c>
      <c r="H81" s="112"/>
    </row>
    <row r="82" spans="1:8" s="1" customFormat="1" ht="17.100000000000001" customHeight="1" x14ac:dyDescent="0.3">
      <c r="A82" s="263"/>
      <c r="B82" s="262" t="s">
        <v>391</v>
      </c>
      <c r="C82" s="262"/>
      <c r="D82" s="262"/>
      <c r="E82" s="262"/>
      <c r="F82" s="262"/>
      <c r="G82" s="262"/>
      <c r="H82" s="270"/>
    </row>
    <row r="83" spans="1:8" s="1" customFormat="1" ht="17.100000000000001" customHeight="1" x14ac:dyDescent="0.3">
      <c r="A83" s="275"/>
      <c r="B83" s="44" t="s">
        <v>200</v>
      </c>
      <c r="C83" s="40" t="s">
        <v>54</v>
      </c>
      <c r="D83" s="40" t="s">
        <v>85</v>
      </c>
      <c r="E83" s="47">
        <v>0</v>
      </c>
      <c r="F83" s="47">
        <v>0</v>
      </c>
      <c r="G83" s="60">
        <v>0</v>
      </c>
      <c r="H83" s="112"/>
    </row>
    <row r="84" spans="1:8" s="1" customFormat="1" ht="17.100000000000001" customHeight="1" x14ac:dyDescent="0.3">
      <c r="A84" s="275"/>
      <c r="B84" s="44" t="s">
        <v>201</v>
      </c>
      <c r="C84" s="40" t="s">
        <v>54</v>
      </c>
      <c r="D84" s="40" t="s">
        <v>76</v>
      </c>
      <c r="E84" s="47">
        <v>0</v>
      </c>
      <c r="F84" s="62">
        <v>0</v>
      </c>
      <c r="G84" s="60">
        <v>0</v>
      </c>
      <c r="H84" s="112"/>
    </row>
    <row r="85" spans="1:8" s="1" customFormat="1" ht="17.100000000000001" customHeight="1" x14ac:dyDescent="0.3">
      <c r="A85" s="275"/>
      <c r="B85" s="44" t="s">
        <v>200</v>
      </c>
      <c r="C85" s="40" t="s">
        <v>55</v>
      </c>
      <c r="D85" s="40" t="s">
        <v>85</v>
      </c>
      <c r="E85" s="47">
        <v>0</v>
      </c>
      <c r="F85" s="47">
        <v>0</v>
      </c>
      <c r="G85" s="60">
        <v>0</v>
      </c>
      <c r="H85" s="112"/>
    </row>
    <row r="86" spans="1:8" s="1" customFormat="1" ht="17.100000000000001" customHeight="1" x14ac:dyDescent="0.3">
      <c r="A86" s="269"/>
      <c r="B86" s="44" t="s">
        <v>201</v>
      </c>
      <c r="C86" s="40" t="s">
        <v>55</v>
      </c>
      <c r="D86" s="40" t="s">
        <v>76</v>
      </c>
      <c r="E86" s="47">
        <v>0</v>
      </c>
      <c r="F86" s="47">
        <v>0</v>
      </c>
      <c r="G86" s="60">
        <v>0</v>
      </c>
      <c r="H86" s="112"/>
    </row>
    <row r="87" spans="1:8" s="1" customFormat="1" ht="17.100000000000001" customHeight="1" x14ac:dyDescent="0.3">
      <c r="A87" s="263"/>
      <c r="B87" s="262" t="s">
        <v>392</v>
      </c>
      <c r="C87" s="262"/>
      <c r="D87" s="262"/>
      <c r="E87" s="262"/>
      <c r="F87" s="262"/>
      <c r="G87" s="262"/>
      <c r="H87" s="270"/>
    </row>
    <row r="88" spans="1:8" s="1" customFormat="1" ht="17.100000000000001" customHeight="1" x14ac:dyDescent="0.3">
      <c r="A88" s="275"/>
      <c r="B88" s="44" t="s">
        <v>194</v>
      </c>
      <c r="C88" s="40" t="s">
        <v>54</v>
      </c>
      <c r="D88" s="40" t="s">
        <v>146</v>
      </c>
      <c r="E88" s="63">
        <v>2732</v>
      </c>
      <c r="F88" s="63">
        <v>2480</v>
      </c>
      <c r="G88" s="76">
        <v>2672</v>
      </c>
      <c r="H88" s="112"/>
    </row>
    <row r="89" spans="1:8" s="1" customFormat="1" ht="17.100000000000001" customHeight="1" x14ac:dyDescent="0.3">
      <c r="A89" s="275"/>
      <c r="B89" s="44" t="s">
        <v>194</v>
      </c>
      <c r="C89" s="40" t="s">
        <v>55</v>
      </c>
      <c r="D89" s="40" t="s">
        <v>146</v>
      </c>
      <c r="E89" s="63">
        <v>9920</v>
      </c>
      <c r="F89" s="63">
        <v>11552</v>
      </c>
      <c r="G89" s="76">
        <v>9632</v>
      </c>
      <c r="H89" s="112"/>
    </row>
    <row r="90" spans="1:8" s="1" customFormat="1" ht="17.100000000000001" customHeight="1" x14ac:dyDescent="0.3">
      <c r="A90" s="269"/>
      <c r="B90" s="190" t="s">
        <v>194</v>
      </c>
      <c r="C90" s="185" t="s">
        <v>56</v>
      </c>
      <c r="D90" s="185" t="s">
        <v>146</v>
      </c>
      <c r="E90" s="218" t="s">
        <v>221</v>
      </c>
      <c r="F90" s="218" t="s">
        <v>222</v>
      </c>
      <c r="G90" s="219" t="s">
        <v>223</v>
      </c>
      <c r="H90" s="220"/>
    </row>
    <row r="91" spans="1:8" s="1" customFormat="1" ht="17.100000000000001" customHeight="1" x14ac:dyDescent="0.3">
      <c r="A91" s="263"/>
      <c r="B91" s="262" t="s">
        <v>393</v>
      </c>
      <c r="C91" s="262"/>
      <c r="D91" s="262"/>
      <c r="E91" s="262"/>
      <c r="F91" s="262"/>
      <c r="G91" s="262"/>
      <c r="H91" s="270"/>
    </row>
    <row r="92" spans="1:8" s="1" customFormat="1" ht="17.100000000000001" customHeight="1" x14ac:dyDescent="0.3">
      <c r="A92" s="275"/>
      <c r="B92" s="44" t="s">
        <v>155</v>
      </c>
      <c r="C92" s="40" t="s">
        <v>58</v>
      </c>
      <c r="D92" s="40" t="s">
        <v>156</v>
      </c>
      <c r="E92" s="45">
        <v>883</v>
      </c>
      <c r="F92" s="45">
        <v>991</v>
      </c>
      <c r="G92" s="71">
        <v>1047</v>
      </c>
      <c r="H92" s="112"/>
    </row>
    <row r="93" spans="1:8" s="1" customFormat="1" ht="17.100000000000001" customHeight="1" x14ac:dyDescent="0.3">
      <c r="A93" s="275"/>
      <c r="B93" s="44" t="s">
        <v>172</v>
      </c>
      <c r="C93" s="40" t="s">
        <v>58</v>
      </c>
      <c r="D93" s="40" t="s">
        <v>156</v>
      </c>
      <c r="E93" s="53">
        <v>0</v>
      </c>
      <c r="F93" s="45">
        <v>10</v>
      </c>
      <c r="G93" s="71">
        <v>11</v>
      </c>
      <c r="H93" s="112"/>
    </row>
    <row r="94" spans="1:8" s="1" customFormat="1" ht="17.100000000000001" customHeight="1" x14ac:dyDescent="0.3">
      <c r="A94" s="269"/>
      <c r="B94" s="26" t="s">
        <v>226</v>
      </c>
      <c r="C94" s="20" t="s">
        <v>58</v>
      </c>
      <c r="D94" s="20" t="s">
        <v>156</v>
      </c>
      <c r="E94" s="53">
        <v>0</v>
      </c>
      <c r="F94" s="22">
        <v>10</v>
      </c>
      <c r="G94" s="97">
        <v>11</v>
      </c>
      <c r="H94" s="112"/>
    </row>
    <row r="95" spans="1:8" ht="17.100000000000001" customHeight="1" x14ac:dyDescent="0.3">
      <c r="A95" s="263"/>
      <c r="B95" s="262" t="s">
        <v>394</v>
      </c>
      <c r="C95" s="262"/>
      <c r="D95" s="262"/>
      <c r="E95" s="262"/>
      <c r="F95" s="262"/>
      <c r="G95" s="262"/>
      <c r="H95" s="270"/>
    </row>
    <row r="96" spans="1:8" ht="17.100000000000001" customHeight="1" x14ac:dyDescent="0.3">
      <c r="A96" s="275"/>
      <c r="B96" s="77" t="s">
        <v>64</v>
      </c>
      <c r="C96" s="78" t="s">
        <v>57</v>
      </c>
      <c r="D96" s="78" t="s">
        <v>6</v>
      </c>
      <c r="E96" s="59">
        <v>1392630807774</v>
      </c>
      <c r="F96" s="57">
        <v>1512293385366</v>
      </c>
      <c r="G96" s="60">
        <v>1529026050400</v>
      </c>
      <c r="H96" s="28"/>
    </row>
    <row r="97" spans="1:8" ht="17.100000000000001" customHeight="1" x14ac:dyDescent="0.3">
      <c r="A97" s="275"/>
      <c r="B97" s="77" t="s">
        <v>65</v>
      </c>
      <c r="C97" s="78" t="s">
        <v>57</v>
      </c>
      <c r="D97" s="78" t="s">
        <v>6</v>
      </c>
      <c r="E97" s="59">
        <v>2162386862754</v>
      </c>
      <c r="F97" s="57">
        <v>2127258714842</v>
      </c>
      <c r="G97" s="60">
        <v>2064653113931</v>
      </c>
      <c r="H97" s="28"/>
    </row>
    <row r="98" spans="1:8" ht="17.100000000000001" customHeight="1" x14ac:dyDescent="0.3">
      <c r="A98" s="269"/>
      <c r="B98" s="77" t="s">
        <v>66</v>
      </c>
      <c r="C98" s="78" t="s">
        <v>57</v>
      </c>
      <c r="D98" s="78" t="s">
        <v>20</v>
      </c>
      <c r="E98" s="59">
        <v>64.400000000000006</v>
      </c>
      <c r="F98" s="57">
        <v>71.09</v>
      </c>
      <c r="G98" s="60">
        <v>74.06</v>
      </c>
      <c r="H98" s="28"/>
    </row>
    <row r="99" spans="1:8" s="1" customFormat="1" ht="17.100000000000001" customHeight="1" x14ac:dyDescent="0.3">
      <c r="A99" s="263"/>
      <c r="B99" s="262" t="s">
        <v>395</v>
      </c>
      <c r="C99" s="262"/>
      <c r="D99" s="262"/>
      <c r="E99" s="262"/>
      <c r="F99" s="262"/>
      <c r="G99" s="262"/>
      <c r="H99" s="270"/>
    </row>
    <row r="100" spans="1:8" s="1" customFormat="1" ht="17.100000000000001" customHeight="1" x14ac:dyDescent="0.3">
      <c r="A100" s="275"/>
      <c r="B100" s="77" t="s">
        <v>72</v>
      </c>
      <c r="C100" s="78" t="s">
        <v>58</v>
      </c>
      <c r="D100" s="78" t="s">
        <v>70</v>
      </c>
      <c r="E100" s="57">
        <v>100</v>
      </c>
      <c r="F100" s="57">
        <v>100</v>
      </c>
      <c r="G100" s="68">
        <v>100</v>
      </c>
      <c r="H100" s="112"/>
    </row>
    <row r="101" spans="1:8" s="1" customFormat="1" ht="17.100000000000001" customHeight="1" x14ac:dyDescent="0.3">
      <c r="A101" s="275"/>
      <c r="B101" s="79" t="s">
        <v>286</v>
      </c>
      <c r="C101" s="78" t="s">
        <v>58</v>
      </c>
      <c r="D101" s="80" t="s">
        <v>138</v>
      </c>
      <c r="E101" s="133">
        <f>2093414000/100000000</f>
        <v>20.934139999999999</v>
      </c>
      <c r="F101" s="133">
        <f>147047000/100000000</f>
        <v>1.4704699999999999</v>
      </c>
      <c r="G101" s="133">
        <f>190315000/100000000</f>
        <v>1.9031499999999999</v>
      </c>
      <c r="H101" s="112"/>
    </row>
    <row r="102" spans="1:8" s="1" customFormat="1" ht="17.100000000000001" customHeight="1" x14ac:dyDescent="0.3">
      <c r="A102" s="275"/>
      <c r="B102" s="77" t="s">
        <v>149</v>
      </c>
      <c r="C102" s="78" t="s">
        <v>58</v>
      </c>
      <c r="D102" s="78" t="s">
        <v>76</v>
      </c>
      <c r="E102" s="57">
        <v>5</v>
      </c>
      <c r="F102" s="57">
        <v>35</v>
      </c>
      <c r="G102" s="57">
        <v>145</v>
      </c>
      <c r="H102" s="112"/>
    </row>
    <row r="103" spans="1:8" s="1" customFormat="1" ht="17.100000000000001" customHeight="1" x14ac:dyDescent="0.3">
      <c r="A103" s="275"/>
      <c r="B103" s="77" t="s">
        <v>150</v>
      </c>
      <c r="C103" s="78" t="s">
        <v>58</v>
      </c>
      <c r="D103" s="78" t="s">
        <v>146</v>
      </c>
      <c r="E103" s="57">
        <v>10</v>
      </c>
      <c r="F103" s="57">
        <v>105</v>
      </c>
      <c r="G103" s="68">
        <v>435</v>
      </c>
      <c r="H103" s="112"/>
    </row>
    <row r="104" spans="1:8" ht="17.100000000000001" customHeight="1" x14ac:dyDescent="0.3">
      <c r="A104" s="263"/>
      <c r="B104" s="270" t="s">
        <v>396</v>
      </c>
      <c r="C104" s="276"/>
      <c r="D104" s="276"/>
      <c r="E104" s="276"/>
      <c r="F104" s="276"/>
      <c r="G104" s="276"/>
      <c r="H104" s="276"/>
    </row>
    <row r="105" spans="1:8" ht="17.100000000000001" customHeight="1" x14ac:dyDescent="0.3">
      <c r="A105" s="265"/>
      <c r="B105" s="79" t="s">
        <v>253</v>
      </c>
      <c r="C105" s="80" t="s">
        <v>58</v>
      </c>
      <c r="D105" s="80" t="s">
        <v>70</v>
      </c>
      <c r="E105" s="134">
        <v>5</v>
      </c>
      <c r="F105" s="134">
        <v>6.2</v>
      </c>
      <c r="G105" s="135">
        <v>7.5</v>
      </c>
      <c r="H105" s="28"/>
    </row>
    <row r="106" spans="1:8" ht="17.100000000000001" customHeight="1" x14ac:dyDescent="0.3">
      <c r="A106" s="263"/>
      <c r="B106" s="270" t="s">
        <v>397</v>
      </c>
      <c r="C106" s="276"/>
      <c r="D106" s="276"/>
      <c r="E106" s="276"/>
      <c r="F106" s="276"/>
      <c r="G106" s="276"/>
      <c r="H106" s="276"/>
    </row>
    <row r="107" spans="1:8" ht="17.100000000000001" customHeight="1" x14ac:dyDescent="0.3">
      <c r="A107" s="275"/>
      <c r="B107" s="79" t="s">
        <v>185</v>
      </c>
      <c r="C107" s="80" t="s">
        <v>58</v>
      </c>
      <c r="D107" s="80" t="s">
        <v>85</v>
      </c>
      <c r="E107" s="47">
        <v>0</v>
      </c>
      <c r="F107" s="47">
        <v>0</v>
      </c>
      <c r="G107" s="60">
        <v>0</v>
      </c>
      <c r="H107" s="28"/>
    </row>
    <row r="108" spans="1:8" ht="17.100000000000001" customHeight="1" x14ac:dyDescent="0.3">
      <c r="A108" s="275"/>
      <c r="B108" s="79" t="s">
        <v>186</v>
      </c>
      <c r="C108" s="80" t="s">
        <v>58</v>
      </c>
      <c r="D108" s="80" t="s">
        <v>85</v>
      </c>
      <c r="E108" s="47">
        <v>0</v>
      </c>
      <c r="F108" s="47">
        <v>0</v>
      </c>
      <c r="G108" s="60">
        <v>0</v>
      </c>
      <c r="H108" s="28"/>
    </row>
    <row r="109" spans="1:8" ht="17.100000000000001" customHeight="1" x14ac:dyDescent="0.3">
      <c r="A109" s="275"/>
      <c r="B109" s="79" t="s">
        <v>187</v>
      </c>
      <c r="C109" s="80" t="s">
        <v>58</v>
      </c>
      <c r="D109" s="80" t="s">
        <v>85</v>
      </c>
      <c r="E109" s="47">
        <v>0</v>
      </c>
      <c r="F109" s="47">
        <v>0</v>
      </c>
      <c r="G109" s="60">
        <v>0</v>
      </c>
      <c r="H109" s="28"/>
    </row>
    <row r="110" spans="1:8" ht="17.100000000000001" customHeight="1" x14ac:dyDescent="0.3">
      <c r="A110" s="275"/>
      <c r="B110" s="79" t="s">
        <v>188</v>
      </c>
      <c r="C110" s="80" t="s">
        <v>58</v>
      </c>
      <c r="D110" s="80" t="s">
        <v>85</v>
      </c>
      <c r="E110" s="47">
        <v>0</v>
      </c>
      <c r="F110" s="47">
        <v>0</v>
      </c>
      <c r="G110" s="60">
        <v>0</v>
      </c>
      <c r="H110" s="28"/>
    </row>
    <row r="111" spans="1:8" ht="17.100000000000001" customHeight="1" x14ac:dyDescent="0.3">
      <c r="A111" s="269"/>
      <c r="B111" s="79" t="s">
        <v>189</v>
      </c>
      <c r="C111" s="80" t="s">
        <v>58</v>
      </c>
      <c r="D111" s="80" t="s">
        <v>85</v>
      </c>
      <c r="E111" s="47">
        <v>0</v>
      </c>
      <c r="F111" s="47">
        <v>0</v>
      </c>
      <c r="G111" s="60">
        <v>0</v>
      </c>
      <c r="H111" s="28"/>
    </row>
    <row r="112" spans="1:8" ht="17.100000000000001" customHeight="1" x14ac:dyDescent="0.3">
      <c r="A112" s="263"/>
      <c r="B112" s="262" t="s">
        <v>398</v>
      </c>
      <c r="C112" s="262"/>
      <c r="D112" s="262"/>
      <c r="E112" s="262"/>
      <c r="F112" s="262"/>
      <c r="G112" s="262"/>
      <c r="H112" s="270"/>
    </row>
    <row r="113" spans="1:8" ht="17.100000000000001" customHeight="1" x14ac:dyDescent="0.3">
      <c r="A113" s="275"/>
      <c r="B113" s="79" t="s">
        <v>197</v>
      </c>
      <c r="C113" s="80" t="s">
        <v>58</v>
      </c>
      <c r="D113" s="80" t="s">
        <v>85</v>
      </c>
      <c r="E113" s="47">
        <v>0</v>
      </c>
      <c r="F113" s="47">
        <v>0</v>
      </c>
      <c r="G113" s="60">
        <v>0</v>
      </c>
      <c r="H113" s="28"/>
    </row>
    <row r="114" spans="1:8" ht="17.100000000000001" customHeight="1" x14ac:dyDescent="0.3">
      <c r="A114" s="275"/>
      <c r="B114" s="79" t="s">
        <v>198</v>
      </c>
      <c r="C114" s="80" t="s">
        <v>58</v>
      </c>
      <c r="D114" s="80" t="s">
        <v>85</v>
      </c>
      <c r="E114" s="47">
        <v>0</v>
      </c>
      <c r="F114" s="47">
        <v>0</v>
      </c>
      <c r="G114" s="60">
        <v>0</v>
      </c>
      <c r="H114" s="28"/>
    </row>
    <row r="115" spans="1:8" ht="17.100000000000001" customHeight="1" x14ac:dyDescent="0.3">
      <c r="A115" s="269"/>
      <c r="B115" s="79" t="s">
        <v>199</v>
      </c>
      <c r="C115" s="80" t="s">
        <v>58</v>
      </c>
      <c r="D115" s="80" t="s">
        <v>85</v>
      </c>
      <c r="E115" s="47">
        <v>0</v>
      </c>
      <c r="F115" s="47">
        <v>0</v>
      </c>
      <c r="G115" s="60">
        <v>0</v>
      </c>
      <c r="H115" s="28"/>
    </row>
    <row r="116" spans="1:8" ht="17.100000000000001" customHeight="1" x14ac:dyDescent="0.3">
      <c r="A116" s="263"/>
      <c r="B116" s="262" t="s">
        <v>399</v>
      </c>
      <c r="C116" s="262"/>
      <c r="D116" s="262"/>
      <c r="E116" s="262"/>
      <c r="F116" s="262"/>
      <c r="G116" s="262"/>
      <c r="H116" s="270"/>
    </row>
    <row r="117" spans="1:8" ht="17.100000000000001" customHeight="1" x14ac:dyDescent="0.3">
      <c r="A117" s="275"/>
      <c r="B117" s="79" t="s">
        <v>207</v>
      </c>
      <c r="C117" s="80" t="s">
        <v>58</v>
      </c>
      <c r="D117" s="80" t="s">
        <v>85</v>
      </c>
      <c r="E117" s="47">
        <v>0</v>
      </c>
      <c r="F117" s="47">
        <v>0</v>
      </c>
      <c r="G117" s="60">
        <v>0</v>
      </c>
      <c r="H117" s="28"/>
    </row>
    <row r="118" spans="1:8" ht="17.100000000000001" customHeight="1" x14ac:dyDescent="0.3">
      <c r="A118" s="275"/>
      <c r="B118" s="79" t="s">
        <v>152</v>
      </c>
      <c r="C118" s="80" t="s">
        <v>58</v>
      </c>
      <c r="D118" s="80" t="s">
        <v>140</v>
      </c>
      <c r="E118" s="47">
        <v>0</v>
      </c>
      <c r="F118" s="47">
        <v>0</v>
      </c>
      <c r="G118" s="60">
        <v>0</v>
      </c>
      <c r="H118" s="28"/>
    </row>
    <row r="119" spans="1:8" ht="17.100000000000001" customHeight="1" x14ac:dyDescent="0.3">
      <c r="A119" s="269"/>
      <c r="B119" s="79" t="s">
        <v>208</v>
      </c>
      <c r="C119" s="80" t="s">
        <v>58</v>
      </c>
      <c r="D119" s="80" t="s">
        <v>85</v>
      </c>
      <c r="E119" s="47">
        <v>0</v>
      </c>
      <c r="F119" s="47">
        <v>0</v>
      </c>
      <c r="G119" s="60">
        <v>0</v>
      </c>
      <c r="H119" s="28"/>
    </row>
    <row r="120" spans="1:8" ht="17.100000000000001" customHeight="1" x14ac:dyDescent="0.3">
      <c r="A120" s="277"/>
      <c r="B120" s="270" t="s">
        <v>473</v>
      </c>
      <c r="C120" s="276"/>
      <c r="D120" s="276"/>
      <c r="E120" s="276"/>
      <c r="F120" s="276"/>
      <c r="G120" s="276"/>
      <c r="H120" s="276"/>
    </row>
    <row r="121" spans="1:8" ht="17.100000000000001" customHeight="1" x14ac:dyDescent="0.3">
      <c r="A121" s="278"/>
      <c r="B121" s="79" t="s">
        <v>482</v>
      </c>
      <c r="C121" s="80" t="s">
        <v>58</v>
      </c>
      <c r="D121" s="80" t="s">
        <v>85</v>
      </c>
      <c r="E121" s="47">
        <v>0</v>
      </c>
      <c r="F121" s="47">
        <v>0</v>
      </c>
      <c r="G121" s="47">
        <v>0</v>
      </c>
      <c r="H121" s="28"/>
    </row>
    <row r="122" spans="1:8" ht="17.100000000000001" customHeight="1" x14ac:dyDescent="0.3">
      <c r="A122" s="278"/>
      <c r="B122" s="79" t="s">
        <v>483</v>
      </c>
      <c r="C122" s="80" t="s">
        <v>58</v>
      </c>
      <c r="D122" s="80" t="s">
        <v>85</v>
      </c>
      <c r="E122" s="47">
        <v>0</v>
      </c>
      <c r="F122" s="47">
        <v>0</v>
      </c>
      <c r="G122" s="47">
        <v>0</v>
      </c>
      <c r="H122" s="28"/>
    </row>
    <row r="123" spans="1:8" ht="17.100000000000001" customHeight="1" x14ac:dyDescent="0.3">
      <c r="A123" s="278"/>
      <c r="B123" s="79" t="s">
        <v>474</v>
      </c>
      <c r="C123" s="80" t="s">
        <v>58</v>
      </c>
      <c r="D123" s="80" t="s">
        <v>85</v>
      </c>
      <c r="E123" s="47">
        <v>0</v>
      </c>
      <c r="F123" s="47">
        <v>0</v>
      </c>
      <c r="G123" s="47">
        <v>0</v>
      </c>
      <c r="H123" s="28"/>
    </row>
    <row r="124" spans="1:8" ht="17.100000000000001" customHeight="1" x14ac:dyDescent="0.3">
      <c r="A124" s="278"/>
      <c r="B124" s="79" t="s">
        <v>475</v>
      </c>
      <c r="C124" s="80" t="s">
        <v>58</v>
      </c>
      <c r="D124" s="80" t="s">
        <v>85</v>
      </c>
      <c r="E124" s="47">
        <v>0</v>
      </c>
      <c r="F124" s="47">
        <v>0</v>
      </c>
      <c r="G124" s="47">
        <v>0</v>
      </c>
      <c r="H124" s="28"/>
    </row>
    <row r="125" spans="1:8" ht="17.100000000000001" customHeight="1" x14ac:dyDescent="0.3">
      <c r="A125" s="278"/>
      <c r="B125" s="79" t="s">
        <v>476</v>
      </c>
      <c r="C125" s="80" t="s">
        <v>58</v>
      </c>
      <c r="D125" s="80" t="s">
        <v>70</v>
      </c>
      <c r="E125" s="20" t="s">
        <v>480</v>
      </c>
      <c r="F125" s="20" t="s">
        <v>480</v>
      </c>
      <c r="G125" s="20" t="s">
        <v>480</v>
      </c>
      <c r="H125" s="28"/>
    </row>
    <row r="126" spans="1:8" ht="17.100000000000001" customHeight="1" x14ac:dyDescent="0.3">
      <c r="A126" s="278"/>
      <c r="B126" s="79" t="s">
        <v>477</v>
      </c>
      <c r="C126" s="80" t="s">
        <v>58</v>
      </c>
      <c r="D126" s="80" t="s">
        <v>85</v>
      </c>
      <c r="E126" s="28">
        <v>0</v>
      </c>
      <c r="F126" s="28">
        <v>1</v>
      </c>
      <c r="G126" s="68">
        <v>0</v>
      </c>
      <c r="H126" s="41" t="s">
        <v>481</v>
      </c>
    </row>
    <row r="127" spans="1:8" ht="17.100000000000001" customHeight="1" x14ac:dyDescent="0.3">
      <c r="A127" s="278"/>
      <c r="B127" s="79" t="s">
        <v>478</v>
      </c>
      <c r="C127" s="80" t="s">
        <v>58</v>
      </c>
      <c r="D127" s="80" t="s">
        <v>85</v>
      </c>
      <c r="E127" s="28">
        <v>0</v>
      </c>
      <c r="F127" s="28">
        <v>1</v>
      </c>
      <c r="G127" s="68">
        <v>0</v>
      </c>
      <c r="H127" s="41" t="s">
        <v>481</v>
      </c>
    </row>
    <row r="128" spans="1:8" ht="17.100000000000001" customHeight="1" x14ac:dyDescent="0.3">
      <c r="A128" s="279"/>
      <c r="B128" s="79" t="s">
        <v>479</v>
      </c>
      <c r="C128" s="80" t="s">
        <v>58</v>
      </c>
      <c r="D128" s="80" t="s">
        <v>70</v>
      </c>
      <c r="E128" s="20" t="s">
        <v>480</v>
      </c>
      <c r="F128" s="28">
        <v>100</v>
      </c>
      <c r="G128" s="20" t="s">
        <v>480</v>
      </c>
      <c r="H128" s="41" t="s">
        <v>481</v>
      </c>
    </row>
    <row r="129" ht="17.100000000000001" customHeight="1" x14ac:dyDescent="0.3"/>
    <row r="130" ht="17.100000000000001" customHeight="1" x14ac:dyDescent="0.3"/>
    <row r="131" ht="17.100000000000001" customHeight="1" x14ac:dyDescent="0.3"/>
    <row r="132" ht="17.100000000000001" customHeight="1" x14ac:dyDescent="0.3"/>
    <row r="133" ht="17.100000000000001" customHeight="1" x14ac:dyDescent="0.3"/>
    <row r="134" ht="17.100000000000001" customHeight="1" x14ac:dyDescent="0.3"/>
    <row r="135" ht="17.100000000000001" customHeight="1" x14ac:dyDescent="0.3"/>
    <row r="136" ht="17.100000000000001" customHeight="1" x14ac:dyDescent="0.3"/>
    <row r="137" ht="17.100000000000001" customHeight="1" x14ac:dyDescent="0.3"/>
    <row r="138" ht="17.100000000000001" customHeight="1" x14ac:dyDescent="0.3"/>
    <row r="139" ht="17.100000000000001" customHeight="1" x14ac:dyDescent="0.3"/>
    <row r="140" ht="17.100000000000001" customHeight="1" x14ac:dyDescent="0.3"/>
    <row r="141" ht="17.100000000000001" customHeight="1" x14ac:dyDescent="0.3"/>
    <row r="142" ht="17.100000000000001" customHeight="1" x14ac:dyDescent="0.3"/>
    <row r="143" ht="17.100000000000001" customHeight="1" x14ac:dyDescent="0.3"/>
    <row r="144" ht="17.100000000000001" customHeight="1" x14ac:dyDescent="0.3"/>
    <row r="145" ht="17.100000000000001" customHeight="1" x14ac:dyDescent="0.3"/>
    <row r="146" ht="17.100000000000001" customHeight="1" x14ac:dyDescent="0.3"/>
    <row r="147" ht="17.100000000000001" customHeight="1" x14ac:dyDescent="0.3"/>
    <row r="148" ht="17.100000000000001" customHeight="1" x14ac:dyDescent="0.3"/>
    <row r="149" ht="17.100000000000001" customHeight="1" x14ac:dyDescent="0.3"/>
    <row r="150" ht="17.100000000000001" customHeight="1" x14ac:dyDescent="0.3"/>
    <row r="151" ht="17.100000000000001" customHeight="1" x14ac:dyDescent="0.3"/>
    <row r="152" ht="17.100000000000001" customHeight="1" x14ac:dyDescent="0.3"/>
    <row r="153" ht="17.100000000000001" customHeight="1" x14ac:dyDescent="0.3"/>
    <row r="154" ht="17.100000000000001" customHeight="1" x14ac:dyDescent="0.3"/>
    <row r="155" ht="17.100000000000001" customHeight="1" x14ac:dyDescent="0.3"/>
    <row r="156" ht="17.100000000000001" customHeight="1" x14ac:dyDescent="0.3"/>
    <row r="157" ht="17.100000000000001" customHeight="1" x14ac:dyDescent="0.3"/>
    <row r="158" ht="17.100000000000001" customHeight="1" x14ac:dyDescent="0.3"/>
    <row r="159" ht="17.100000000000001" customHeight="1" x14ac:dyDescent="0.3"/>
    <row r="160" ht="17.100000000000001" customHeight="1" x14ac:dyDescent="0.3"/>
    <row r="161" ht="17.100000000000001" customHeight="1" x14ac:dyDescent="0.3"/>
    <row r="162" ht="17.100000000000001" customHeight="1" x14ac:dyDescent="0.3"/>
    <row r="163" ht="17.100000000000001" customHeight="1" x14ac:dyDescent="0.3"/>
    <row r="164" ht="17.100000000000001" customHeight="1" x14ac:dyDescent="0.3"/>
    <row r="165" ht="17.100000000000001" customHeight="1" x14ac:dyDescent="0.3"/>
    <row r="166" ht="17.100000000000001" customHeight="1" x14ac:dyDescent="0.3"/>
    <row r="167" ht="17.100000000000001" customHeight="1" x14ac:dyDescent="0.3"/>
    <row r="168" ht="17.100000000000001" customHeight="1" x14ac:dyDescent="0.3"/>
    <row r="169" ht="17.100000000000001" customHeight="1" x14ac:dyDescent="0.3"/>
    <row r="170" ht="17.100000000000001" customHeight="1" x14ac:dyDescent="0.3"/>
    <row r="171" ht="17.100000000000001" customHeight="1" x14ac:dyDescent="0.3"/>
    <row r="172" ht="17.100000000000001" customHeight="1" x14ac:dyDescent="0.3"/>
    <row r="173" ht="17.100000000000001" customHeight="1" x14ac:dyDescent="0.3"/>
    <row r="174" ht="17.100000000000001" customHeight="1" x14ac:dyDescent="0.3"/>
    <row r="175" ht="17.100000000000001" customHeight="1" x14ac:dyDescent="0.3"/>
    <row r="176" ht="17.100000000000001" customHeight="1" x14ac:dyDescent="0.3"/>
    <row r="177" ht="17.100000000000001" customHeight="1" x14ac:dyDescent="0.3"/>
    <row r="178" ht="17.100000000000001" customHeight="1" x14ac:dyDescent="0.3"/>
    <row r="179" ht="17.100000000000001" customHeight="1" x14ac:dyDescent="0.3"/>
    <row r="180" ht="17.100000000000001" customHeight="1" x14ac:dyDescent="0.3"/>
    <row r="181" ht="17.100000000000001" customHeight="1" x14ac:dyDescent="0.3"/>
    <row r="182" ht="17.100000000000001" customHeight="1" x14ac:dyDescent="0.3"/>
    <row r="183" ht="17.100000000000001" customHeight="1" x14ac:dyDescent="0.3"/>
  </sheetData>
  <sheetProtection algorithmName="SHA-512" hashValue="6FpY88+05vSR2tPhb1IdQToOl10LHtpwvMONOr6Gz4W74MCK8RbBdI7m2exbuLnc6syIddRyVRDnFV7C6I6qHg==" saltValue="5opWiU0VLLDBHVyfsgX/Qg==" spinCount="100000" sheet="1" objects="1" scenarios="1"/>
  <mergeCells count="45">
    <mergeCell ref="B42:H42"/>
    <mergeCell ref="B120:H120"/>
    <mergeCell ref="A120:A128"/>
    <mergeCell ref="B104:H104"/>
    <mergeCell ref="A99:A103"/>
    <mergeCell ref="B82:H82"/>
    <mergeCell ref="B87:H87"/>
    <mergeCell ref="B91:H91"/>
    <mergeCell ref="B95:H95"/>
    <mergeCell ref="B99:H99"/>
    <mergeCell ref="A116:A119"/>
    <mergeCell ref="A95:A98"/>
    <mergeCell ref="A104:A105"/>
    <mergeCell ref="A106:A111"/>
    <mergeCell ref="A112:A115"/>
    <mergeCell ref="B116:H116"/>
    <mergeCell ref="B112:H112"/>
    <mergeCell ref="B106:H106"/>
    <mergeCell ref="B64:H64"/>
    <mergeCell ref="B45:H45"/>
    <mergeCell ref="B47:H47"/>
    <mergeCell ref="B52:H52"/>
    <mergeCell ref="B77:H77"/>
    <mergeCell ref="A64:A76"/>
    <mergeCell ref="A77:A81"/>
    <mergeCell ref="A82:A86"/>
    <mergeCell ref="A87:A90"/>
    <mergeCell ref="A91:A94"/>
    <mergeCell ref="A42:A44"/>
    <mergeCell ref="A45:A46"/>
    <mergeCell ref="A47:A51"/>
    <mergeCell ref="A52:A63"/>
    <mergeCell ref="A2:A15"/>
    <mergeCell ref="A16:A21"/>
    <mergeCell ref="A22:A25"/>
    <mergeCell ref="A26:A34"/>
    <mergeCell ref="A35:A36"/>
    <mergeCell ref="A1:B1"/>
    <mergeCell ref="B26:H26"/>
    <mergeCell ref="B35:H35"/>
    <mergeCell ref="B37:H37"/>
    <mergeCell ref="A37:A41"/>
    <mergeCell ref="B2:H2"/>
    <mergeCell ref="B16:H16"/>
    <mergeCell ref="B22:H22"/>
  </mergeCells>
  <phoneticPr fontId="18" type="noConversion"/>
  <pageMargins left="0.25" right="0.25" top="0.75" bottom="0.75" header="0.3" footer="0.3"/>
  <pageSetup paperSize="9" scale="47" fitToHeight="0" orientation="landscape" r:id="rId1"/>
  <rowBreaks count="2" manualBreakCount="2">
    <brk id="4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G183"/>
  <sheetViews>
    <sheetView showGridLines="0" zoomScale="85" zoomScaleNormal="85" workbookViewId="0">
      <pane ySplit="1" topLeftCell="A2" activePane="bottomLeft" state="frozen"/>
      <selection activeCell="B3" sqref="B3:K3"/>
      <selection pane="bottomLeft" sqref="A1:B1"/>
    </sheetView>
  </sheetViews>
  <sheetFormatPr defaultRowHeight="16.5" x14ac:dyDescent="0.3"/>
  <cols>
    <col min="1" max="1" width="5.625" customWidth="1"/>
    <col min="2" max="2" width="80.625" customWidth="1"/>
    <col min="3" max="6" width="20.625" customWidth="1"/>
    <col min="7" max="8" width="60.625" customWidth="1"/>
  </cols>
  <sheetData>
    <row r="1" spans="1:7" s="1" customFormat="1" ht="50.1" customHeight="1" x14ac:dyDescent="0.3">
      <c r="A1" s="274" t="s">
        <v>51</v>
      </c>
      <c r="B1" s="274"/>
      <c r="C1" s="19" t="s">
        <v>0</v>
      </c>
      <c r="D1" s="19" t="s">
        <v>1</v>
      </c>
      <c r="E1" s="19" t="s">
        <v>2</v>
      </c>
      <c r="F1" s="19" t="s">
        <v>136</v>
      </c>
      <c r="G1" s="19" t="s">
        <v>379</v>
      </c>
    </row>
    <row r="2" spans="1:7" ht="17.100000000000001" customHeight="1" x14ac:dyDescent="0.3">
      <c r="A2" s="277"/>
      <c r="B2" s="270" t="s">
        <v>244</v>
      </c>
      <c r="C2" s="276"/>
      <c r="D2" s="276"/>
      <c r="E2" s="276"/>
      <c r="F2" s="276"/>
      <c r="G2" s="179"/>
    </row>
    <row r="3" spans="1:7" ht="17.100000000000001" customHeight="1" x14ac:dyDescent="0.3">
      <c r="A3" s="283"/>
      <c r="B3" s="26" t="s">
        <v>12</v>
      </c>
      <c r="C3" s="20" t="s">
        <v>3</v>
      </c>
      <c r="D3" s="126">
        <v>5</v>
      </c>
      <c r="E3" s="126">
        <v>8</v>
      </c>
      <c r="F3" s="126">
        <v>7</v>
      </c>
      <c r="G3" s="28"/>
    </row>
    <row r="4" spans="1:7" ht="17.100000000000001" customHeight="1" x14ac:dyDescent="0.3">
      <c r="A4" s="283"/>
      <c r="B4" s="26" t="s">
        <v>246</v>
      </c>
      <c r="C4" s="20" t="s">
        <v>76</v>
      </c>
      <c r="D4" s="126">
        <v>3</v>
      </c>
      <c r="E4" s="126">
        <v>5</v>
      </c>
      <c r="F4" s="126">
        <v>4</v>
      </c>
      <c r="G4" s="28"/>
    </row>
    <row r="5" spans="1:7" ht="17.100000000000001" customHeight="1" x14ac:dyDescent="0.3">
      <c r="A5" s="283"/>
      <c r="B5" s="26" t="s">
        <v>247</v>
      </c>
      <c r="C5" s="20" t="s">
        <v>70</v>
      </c>
      <c r="D5" s="140">
        <v>60</v>
      </c>
      <c r="E5" s="140">
        <v>62.5</v>
      </c>
      <c r="F5" s="145">
        <v>57.1</v>
      </c>
      <c r="G5" s="28"/>
    </row>
    <row r="6" spans="1:7" ht="17.100000000000001" customHeight="1" x14ac:dyDescent="0.3">
      <c r="A6" s="283"/>
      <c r="B6" s="26" t="s">
        <v>13</v>
      </c>
      <c r="C6" s="20" t="s">
        <v>14</v>
      </c>
      <c r="D6" s="126">
        <v>9.1</v>
      </c>
      <c r="E6" s="126">
        <v>6.59</v>
      </c>
      <c r="F6" s="126">
        <v>6</v>
      </c>
      <c r="G6" s="28"/>
    </row>
    <row r="7" spans="1:7" ht="17.100000000000001" customHeight="1" x14ac:dyDescent="0.3">
      <c r="A7" s="283"/>
      <c r="B7" s="26" t="s">
        <v>248</v>
      </c>
      <c r="C7" s="20" t="s">
        <v>76</v>
      </c>
      <c r="D7" s="126">
        <v>0</v>
      </c>
      <c r="E7" s="126">
        <v>1</v>
      </c>
      <c r="F7" s="126">
        <v>1</v>
      </c>
      <c r="G7" s="28"/>
    </row>
    <row r="8" spans="1:7" ht="17.100000000000001" customHeight="1" x14ac:dyDescent="0.3">
      <c r="A8" s="283"/>
      <c r="B8" s="26" t="s">
        <v>249</v>
      </c>
      <c r="C8" s="20" t="s">
        <v>70</v>
      </c>
      <c r="D8" s="126">
        <v>0</v>
      </c>
      <c r="E8" s="126">
        <v>12.5</v>
      </c>
      <c r="F8" s="126">
        <v>14.3</v>
      </c>
      <c r="G8" s="28"/>
    </row>
    <row r="9" spans="1:7" ht="17.100000000000001" customHeight="1" x14ac:dyDescent="0.3">
      <c r="A9" s="283"/>
      <c r="B9" s="26" t="s">
        <v>169</v>
      </c>
      <c r="C9" s="20" t="s">
        <v>76</v>
      </c>
      <c r="D9" s="128">
        <v>0</v>
      </c>
      <c r="E9" s="128">
        <v>1</v>
      </c>
      <c r="F9" s="128">
        <v>1</v>
      </c>
      <c r="G9" s="28"/>
    </row>
    <row r="10" spans="1:7" ht="17.100000000000001" customHeight="1" x14ac:dyDescent="0.3">
      <c r="A10" s="284"/>
      <c r="B10" s="26" t="s">
        <v>210</v>
      </c>
      <c r="C10" s="20" t="s">
        <v>76</v>
      </c>
      <c r="D10" s="140" t="s">
        <v>378</v>
      </c>
      <c r="E10" s="140">
        <v>1</v>
      </c>
      <c r="F10" s="128">
        <v>2</v>
      </c>
      <c r="G10" s="41" t="s">
        <v>388</v>
      </c>
    </row>
    <row r="11" spans="1:7" ht="17.100000000000001" customHeight="1" x14ac:dyDescent="0.3">
      <c r="A11" s="277"/>
      <c r="B11" s="270" t="s">
        <v>113</v>
      </c>
      <c r="C11" s="276"/>
      <c r="D11" s="276"/>
      <c r="E11" s="276"/>
      <c r="F11" s="276"/>
      <c r="G11" s="179"/>
    </row>
    <row r="12" spans="1:7" ht="17.100000000000001" customHeight="1" x14ac:dyDescent="0.3">
      <c r="A12" s="283"/>
      <c r="B12" s="26" t="s">
        <v>243</v>
      </c>
      <c r="C12" s="20" t="s">
        <v>3</v>
      </c>
      <c r="D12" s="140">
        <v>5</v>
      </c>
      <c r="E12" s="140">
        <v>7</v>
      </c>
      <c r="F12" s="129">
        <v>6</v>
      </c>
      <c r="G12" s="28"/>
    </row>
    <row r="13" spans="1:7" ht="17.100000000000001" customHeight="1" x14ac:dyDescent="0.3">
      <c r="A13" s="283"/>
      <c r="B13" s="26" t="s">
        <v>44</v>
      </c>
      <c r="C13" s="20" t="s">
        <v>3</v>
      </c>
      <c r="D13" s="140">
        <v>0</v>
      </c>
      <c r="E13" s="140">
        <v>1</v>
      </c>
      <c r="F13" s="129">
        <v>1</v>
      </c>
      <c r="G13" s="28"/>
    </row>
    <row r="14" spans="1:7" ht="17.100000000000001" customHeight="1" x14ac:dyDescent="0.3">
      <c r="A14" s="283"/>
      <c r="B14" s="26" t="s">
        <v>240</v>
      </c>
      <c r="C14" s="20" t="s">
        <v>3</v>
      </c>
      <c r="D14" s="140">
        <v>0</v>
      </c>
      <c r="E14" s="140">
        <v>0</v>
      </c>
      <c r="F14" s="129">
        <v>0</v>
      </c>
      <c r="G14" s="28"/>
    </row>
    <row r="15" spans="1:7" ht="17.100000000000001" customHeight="1" x14ac:dyDescent="0.3">
      <c r="A15" s="283"/>
      <c r="B15" s="26" t="s">
        <v>241</v>
      </c>
      <c r="C15" s="20" t="s">
        <v>3</v>
      </c>
      <c r="D15" s="140">
        <v>0</v>
      </c>
      <c r="E15" s="140">
        <v>0</v>
      </c>
      <c r="F15" s="129">
        <v>0</v>
      </c>
      <c r="G15" s="28"/>
    </row>
    <row r="16" spans="1:7" ht="17.100000000000001" customHeight="1" x14ac:dyDescent="0.3">
      <c r="A16" s="284"/>
      <c r="B16" s="26" t="s">
        <v>242</v>
      </c>
      <c r="C16" s="20" t="s">
        <v>3</v>
      </c>
      <c r="D16" s="140">
        <v>5</v>
      </c>
      <c r="E16" s="140">
        <v>8</v>
      </c>
      <c r="F16" s="129">
        <v>7</v>
      </c>
      <c r="G16" s="28"/>
    </row>
    <row r="17" spans="1:7" ht="17.100000000000001" customHeight="1" x14ac:dyDescent="0.3">
      <c r="A17" s="277"/>
      <c r="B17" s="270" t="s">
        <v>245</v>
      </c>
      <c r="C17" s="276"/>
      <c r="D17" s="276"/>
      <c r="E17" s="276"/>
      <c r="F17" s="276"/>
      <c r="G17" s="179"/>
    </row>
    <row r="18" spans="1:7" ht="17.100000000000001" customHeight="1" x14ac:dyDescent="0.3">
      <c r="A18" s="283"/>
      <c r="B18" s="26" t="s">
        <v>15</v>
      </c>
      <c r="C18" s="20" t="s">
        <v>16</v>
      </c>
      <c r="D18" s="125">
        <v>4</v>
      </c>
      <c r="E18" s="125">
        <v>7</v>
      </c>
      <c r="F18" s="126">
        <v>6</v>
      </c>
      <c r="G18" s="28"/>
    </row>
    <row r="19" spans="1:7" ht="17.100000000000001" customHeight="1" x14ac:dyDescent="0.3">
      <c r="A19" s="283"/>
      <c r="B19" s="26" t="s">
        <v>170</v>
      </c>
      <c r="C19" s="20" t="s">
        <v>157</v>
      </c>
      <c r="D19" s="140" t="s">
        <v>71</v>
      </c>
      <c r="E19" s="140">
        <v>4</v>
      </c>
      <c r="F19" s="145">
        <v>5</v>
      </c>
      <c r="G19" s="41" t="s">
        <v>388</v>
      </c>
    </row>
    <row r="20" spans="1:7" ht="17.100000000000001" customHeight="1" x14ac:dyDescent="0.3">
      <c r="A20" s="283"/>
      <c r="B20" s="44" t="s">
        <v>17</v>
      </c>
      <c r="C20" s="40" t="s">
        <v>18</v>
      </c>
      <c r="D20" s="140">
        <v>1</v>
      </c>
      <c r="E20" s="140">
        <v>1</v>
      </c>
      <c r="F20" s="126">
        <v>1</v>
      </c>
      <c r="G20" s="28"/>
    </row>
    <row r="21" spans="1:7" ht="17.100000000000001" customHeight="1" x14ac:dyDescent="0.3">
      <c r="A21" s="283"/>
      <c r="B21" s="44" t="s">
        <v>19</v>
      </c>
      <c r="C21" s="40" t="s">
        <v>20</v>
      </c>
      <c r="D21" s="182">
        <v>2.7770000000000001</v>
      </c>
      <c r="E21" s="182">
        <v>2.6315</v>
      </c>
      <c r="F21" s="126">
        <v>0</v>
      </c>
      <c r="G21" s="28"/>
    </row>
    <row r="22" spans="1:7" ht="17.100000000000001" customHeight="1" x14ac:dyDescent="0.3">
      <c r="A22" s="283"/>
      <c r="B22" s="44" t="s">
        <v>21</v>
      </c>
      <c r="C22" s="40" t="s">
        <v>3</v>
      </c>
      <c r="D22" s="144">
        <v>0</v>
      </c>
      <c r="E22" s="144">
        <v>1</v>
      </c>
      <c r="F22" s="126">
        <v>1</v>
      </c>
      <c r="G22" s="28"/>
    </row>
    <row r="23" spans="1:7" ht="17.100000000000001" customHeight="1" x14ac:dyDescent="0.3">
      <c r="A23" s="284"/>
      <c r="B23" s="44" t="s">
        <v>22</v>
      </c>
      <c r="C23" s="40" t="s">
        <v>23</v>
      </c>
      <c r="D23" s="144">
        <v>0</v>
      </c>
      <c r="E23" s="144">
        <v>0</v>
      </c>
      <c r="F23" s="126">
        <v>0</v>
      </c>
      <c r="G23" s="28"/>
    </row>
    <row r="24" spans="1:7" ht="17.100000000000001" customHeight="1" x14ac:dyDescent="0.3">
      <c r="A24" s="286"/>
      <c r="B24" s="270" t="s">
        <v>250</v>
      </c>
      <c r="C24" s="276"/>
      <c r="D24" s="276"/>
      <c r="E24" s="276"/>
      <c r="F24" s="276"/>
      <c r="G24" s="179"/>
    </row>
    <row r="25" spans="1:7" ht="17.100000000000001" customHeight="1" x14ac:dyDescent="0.3">
      <c r="A25" s="287"/>
      <c r="B25" s="44" t="s">
        <v>251</v>
      </c>
      <c r="C25" s="40" t="s">
        <v>157</v>
      </c>
      <c r="D25" s="62">
        <v>3</v>
      </c>
      <c r="E25" s="62">
        <v>7</v>
      </c>
      <c r="F25" s="52">
        <v>6</v>
      </c>
      <c r="G25" s="28"/>
    </row>
    <row r="26" spans="1:7" ht="17.100000000000001" customHeight="1" x14ac:dyDescent="0.3">
      <c r="A26" s="277"/>
      <c r="B26" s="270" t="s">
        <v>252</v>
      </c>
      <c r="C26" s="276"/>
      <c r="D26" s="276"/>
      <c r="E26" s="276"/>
      <c r="F26" s="276"/>
      <c r="G26" s="179"/>
    </row>
    <row r="27" spans="1:7" ht="17.100000000000001" customHeight="1" x14ac:dyDescent="0.3">
      <c r="A27" s="283"/>
      <c r="B27" s="26" t="s">
        <v>265</v>
      </c>
      <c r="C27" s="20" t="s">
        <v>20</v>
      </c>
      <c r="D27" s="148">
        <v>39.5</v>
      </c>
      <c r="E27" s="148">
        <v>39.42</v>
      </c>
      <c r="F27" s="149">
        <v>39.21</v>
      </c>
      <c r="G27" s="28"/>
    </row>
    <row r="28" spans="1:7" ht="17.100000000000001" customHeight="1" x14ac:dyDescent="0.3">
      <c r="A28" s="283"/>
      <c r="B28" s="26" t="s">
        <v>267</v>
      </c>
      <c r="C28" s="20" t="s">
        <v>20</v>
      </c>
      <c r="D28" s="128">
        <v>0.01</v>
      </c>
      <c r="E28" s="128">
        <v>0.01</v>
      </c>
      <c r="F28" s="145">
        <v>0.01</v>
      </c>
      <c r="G28" s="28"/>
    </row>
    <row r="29" spans="1:7" ht="17.100000000000001" customHeight="1" x14ac:dyDescent="0.3">
      <c r="A29" s="283"/>
      <c r="B29" s="26" t="s">
        <v>268</v>
      </c>
      <c r="C29" s="20" t="s">
        <v>20</v>
      </c>
      <c r="D29" s="128">
        <v>2.56</v>
      </c>
      <c r="E29" s="128">
        <v>2.56</v>
      </c>
      <c r="F29" s="147">
        <v>2.56</v>
      </c>
      <c r="G29" s="28"/>
    </row>
    <row r="30" spans="1:7" ht="17.100000000000001" customHeight="1" x14ac:dyDescent="0.3">
      <c r="A30" s="283"/>
      <c r="B30" s="26" t="s">
        <v>406</v>
      </c>
      <c r="C30" s="20" t="s">
        <v>70</v>
      </c>
      <c r="D30" s="128">
        <v>100</v>
      </c>
      <c r="E30" s="128">
        <v>100</v>
      </c>
      <c r="F30" s="128">
        <v>100</v>
      </c>
      <c r="G30" s="28"/>
    </row>
    <row r="31" spans="1:7" ht="17.100000000000001" customHeight="1" x14ac:dyDescent="0.3">
      <c r="A31" s="283"/>
      <c r="B31" s="26" t="s">
        <v>407</v>
      </c>
      <c r="C31" s="20" t="s">
        <v>70</v>
      </c>
      <c r="D31" s="128">
        <v>43.59</v>
      </c>
      <c r="E31" s="128">
        <v>43.59</v>
      </c>
      <c r="F31" s="128">
        <v>43.59</v>
      </c>
      <c r="G31" s="28"/>
    </row>
    <row r="32" spans="1:7" ht="17.100000000000001" customHeight="1" x14ac:dyDescent="0.3">
      <c r="A32" s="283"/>
      <c r="B32" s="26" t="s">
        <v>408</v>
      </c>
      <c r="C32" s="20" t="s">
        <v>70</v>
      </c>
      <c r="D32" s="128">
        <v>40.08</v>
      </c>
      <c r="E32" s="128">
        <v>40.08</v>
      </c>
      <c r="F32" s="128">
        <v>49.24</v>
      </c>
      <c r="G32" s="28"/>
    </row>
    <row r="33" spans="1:7" ht="17.100000000000001" customHeight="1" x14ac:dyDescent="0.3">
      <c r="A33" s="283"/>
      <c r="B33" s="26" t="s">
        <v>409</v>
      </c>
      <c r="C33" s="20" t="s">
        <v>70</v>
      </c>
      <c r="D33" s="128">
        <v>50</v>
      </c>
      <c r="E33" s="128">
        <v>50</v>
      </c>
      <c r="F33" s="128">
        <v>50</v>
      </c>
      <c r="G33" s="28"/>
    </row>
    <row r="34" spans="1:7" ht="17.100000000000001" customHeight="1" x14ac:dyDescent="0.3">
      <c r="A34" s="283"/>
      <c r="B34" s="26" t="s">
        <v>266</v>
      </c>
      <c r="C34" s="20" t="s">
        <v>70</v>
      </c>
      <c r="D34" s="128">
        <v>0</v>
      </c>
      <c r="E34" s="128">
        <v>0</v>
      </c>
      <c r="F34" s="128">
        <v>0</v>
      </c>
      <c r="G34" s="28"/>
    </row>
    <row r="35" spans="1:7" ht="17.100000000000001" customHeight="1" x14ac:dyDescent="0.3">
      <c r="A35" s="283"/>
      <c r="B35" s="26" t="s">
        <v>171</v>
      </c>
      <c r="C35" s="20" t="s">
        <v>70</v>
      </c>
      <c r="D35" s="150">
        <v>7.14</v>
      </c>
      <c r="E35" s="150">
        <v>10.07</v>
      </c>
      <c r="F35" s="150">
        <v>11.66</v>
      </c>
      <c r="G35" s="28"/>
    </row>
    <row r="36" spans="1:7" ht="17.100000000000001" customHeight="1" x14ac:dyDescent="0.3">
      <c r="A36" s="283"/>
      <c r="B36" s="26" t="s">
        <v>269</v>
      </c>
      <c r="C36" s="20" t="s">
        <v>140</v>
      </c>
      <c r="D36" s="128">
        <v>0</v>
      </c>
      <c r="E36" s="128">
        <v>0</v>
      </c>
      <c r="F36" s="128">
        <v>0</v>
      </c>
      <c r="G36" s="28"/>
    </row>
    <row r="37" spans="1:7" ht="17.100000000000001" customHeight="1" x14ac:dyDescent="0.3">
      <c r="A37" s="283"/>
      <c r="B37" s="26" t="s">
        <v>270</v>
      </c>
      <c r="C37" s="20" t="s">
        <v>271</v>
      </c>
      <c r="D37" s="181">
        <v>323900</v>
      </c>
      <c r="E37" s="181">
        <v>323900</v>
      </c>
      <c r="F37" s="181">
        <v>323900</v>
      </c>
      <c r="G37" s="28"/>
    </row>
    <row r="38" spans="1:7" ht="17.100000000000001" customHeight="1" x14ac:dyDescent="0.3">
      <c r="A38" s="284"/>
      <c r="B38" s="26" t="s">
        <v>272</v>
      </c>
      <c r="C38" s="20" t="s">
        <v>70</v>
      </c>
      <c r="D38" s="150">
        <v>4.9830699999999997</v>
      </c>
      <c r="E38" s="150">
        <v>4.9830699999999997</v>
      </c>
      <c r="F38" s="150">
        <v>4.9830699999999997</v>
      </c>
      <c r="G38" s="41" t="s">
        <v>387</v>
      </c>
    </row>
    <row r="39" spans="1:7" ht="17.100000000000001" customHeight="1" x14ac:dyDescent="0.3">
      <c r="A39" s="280"/>
      <c r="B39" s="270" t="s">
        <v>257</v>
      </c>
      <c r="C39" s="276"/>
      <c r="D39" s="276"/>
      <c r="E39" s="276"/>
      <c r="F39" s="276"/>
      <c r="G39" s="179"/>
    </row>
    <row r="40" spans="1:7" ht="17.100000000000001" customHeight="1" x14ac:dyDescent="0.3">
      <c r="A40" s="281"/>
      <c r="B40" s="26" t="s">
        <v>24</v>
      </c>
      <c r="C40" s="20" t="s">
        <v>23</v>
      </c>
      <c r="D40" s="59">
        <v>16</v>
      </c>
      <c r="E40" s="57">
        <v>29</v>
      </c>
      <c r="F40" s="52">
        <v>42</v>
      </c>
      <c r="G40" s="28"/>
    </row>
    <row r="41" spans="1:7" ht="17.100000000000001" customHeight="1" x14ac:dyDescent="0.3">
      <c r="A41" s="281"/>
      <c r="B41" s="26" t="s">
        <v>77</v>
      </c>
      <c r="C41" s="20" t="s">
        <v>85</v>
      </c>
      <c r="D41" s="59">
        <v>0</v>
      </c>
      <c r="E41" s="57">
        <v>0</v>
      </c>
      <c r="F41" s="87">
        <v>0</v>
      </c>
      <c r="G41" s="28"/>
    </row>
    <row r="42" spans="1:7" ht="17.100000000000001" customHeight="1" x14ac:dyDescent="0.3">
      <c r="A42" s="281"/>
      <c r="B42" s="26" t="s">
        <v>78</v>
      </c>
      <c r="C42" s="20" t="s">
        <v>86</v>
      </c>
      <c r="D42" s="59">
        <v>1</v>
      </c>
      <c r="E42" s="57">
        <v>1</v>
      </c>
      <c r="F42" s="52">
        <v>1</v>
      </c>
      <c r="G42" s="28"/>
    </row>
    <row r="43" spans="1:7" ht="17.100000000000001" customHeight="1" x14ac:dyDescent="0.3">
      <c r="A43" s="282"/>
      <c r="B43" s="26" t="s">
        <v>79</v>
      </c>
      <c r="C43" s="20" t="s">
        <v>86</v>
      </c>
      <c r="D43" s="59">
        <v>1</v>
      </c>
      <c r="E43" s="57">
        <v>1</v>
      </c>
      <c r="F43" s="52">
        <v>1</v>
      </c>
      <c r="G43" s="28"/>
    </row>
    <row r="44" spans="1:7" ht="17.100000000000001" customHeight="1" x14ac:dyDescent="0.3">
      <c r="A44" s="280"/>
      <c r="B44" s="270" t="s">
        <v>258</v>
      </c>
      <c r="C44" s="276"/>
      <c r="D44" s="276"/>
      <c r="E44" s="276"/>
      <c r="F44" s="276"/>
      <c r="G44" s="179"/>
    </row>
    <row r="45" spans="1:7" ht="17.100000000000001" customHeight="1" x14ac:dyDescent="0.3">
      <c r="A45" s="281"/>
      <c r="B45" s="44" t="s">
        <v>211</v>
      </c>
      <c r="C45" s="20" t="s">
        <v>76</v>
      </c>
      <c r="D45" s="144">
        <v>767</v>
      </c>
      <c r="E45" s="144">
        <v>818</v>
      </c>
      <c r="F45" s="126">
        <v>825</v>
      </c>
      <c r="G45" s="41" t="s">
        <v>386</v>
      </c>
    </row>
    <row r="46" spans="1:7" ht="17.100000000000001" customHeight="1" x14ac:dyDescent="0.3">
      <c r="A46" s="281"/>
      <c r="B46" s="26" t="s">
        <v>212</v>
      </c>
      <c r="C46" s="20" t="s">
        <v>70</v>
      </c>
      <c r="D46" s="144">
        <v>99.5</v>
      </c>
      <c r="E46" s="144">
        <v>100</v>
      </c>
      <c r="F46" s="126">
        <v>100</v>
      </c>
      <c r="G46" s="28"/>
    </row>
    <row r="47" spans="1:7" ht="17.100000000000001" customHeight="1" x14ac:dyDescent="0.3">
      <c r="A47" s="281"/>
      <c r="B47" s="26" t="s">
        <v>80</v>
      </c>
      <c r="C47" s="20" t="s">
        <v>84</v>
      </c>
      <c r="D47" s="144">
        <v>3</v>
      </c>
      <c r="E47" s="144">
        <v>3</v>
      </c>
      <c r="F47" s="126">
        <v>3</v>
      </c>
      <c r="G47" s="28"/>
    </row>
    <row r="48" spans="1:7" ht="17.100000000000001" customHeight="1" x14ac:dyDescent="0.3">
      <c r="A48" s="281"/>
      <c r="B48" s="26" t="s">
        <v>274</v>
      </c>
      <c r="C48" s="20" t="s">
        <v>84</v>
      </c>
      <c r="D48" s="144">
        <v>3</v>
      </c>
      <c r="E48" s="144">
        <v>3</v>
      </c>
      <c r="F48" s="126">
        <v>3</v>
      </c>
      <c r="G48" s="28"/>
    </row>
    <row r="49" spans="1:7" ht="17.100000000000001" customHeight="1" x14ac:dyDescent="0.3">
      <c r="A49" s="281"/>
      <c r="B49" s="26" t="s">
        <v>81</v>
      </c>
      <c r="C49" s="20" t="s">
        <v>70</v>
      </c>
      <c r="D49" s="144">
        <v>100</v>
      </c>
      <c r="E49" s="144">
        <v>100</v>
      </c>
      <c r="F49" s="126">
        <v>100</v>
      </c>
      <c r="G49" s="28"/>
    </row>
    <row r="50" spans="1:7" ht="17.100000000000001" customHeight="1" x14ac:dyDescent="0.3">
      <c r="A50" s="281"/>
      <c r="B50" s="26" t="s">
        <v>82</v>
      </c>
      <c r="C50" s="20" t="s">
        <v>70</v>
      </c>
      <c r="D50" s="144">
        <v>99.5</v>
      </c>
      <c r="E50" s="144">
        <v>99.6</v>
      </c>
      <c r="F50" s="126">
        <v>100</v>
      </c>
      <c r="G50" s="28"/>
    </row>
    <row r="51" spans="1:7" ht="17.100000000000001" customHeight="1" x14ac:dyDescent="0.3">
      <c r="A51" s="281"/>
      <c r="B51" s="26" t="s">
        <v>83</v>
      </c>
      <c r="C51" s="20" t="s">
        <v>85</v>
      </c>
      <c r="D51" s="144">
        <v>0</v>
      </c>
      <c r="E51" s="144">
        <v>0</v>
      </c>
      <c r="F51" s="146">
        <v>0</v>
      </c>
      <c r="G51" s="28"/>
    </row>
    <row r="52" spans="1:7" ht="17.100000000000001" customHeight="1" x14ac:dyDescent="0.3">
      <c r="A52" s="281"/>
      <c r="B52" s="26" t="s">
        <v>260</v>
      </c>
      <c r="C52" s="20" t="s">
        <v>85</v>
      </c>
      <c r="D52" s="144">
        <v>0</v>
      </c>
      <c r="E52" s="144">
        <v>0</v>
      </c>
      <c r="F52" s="146">
        <v>0</v>
      </c>
      <c r="G52" s="28"/>
    </row>
    <row r="53" spans="1:7" ht="17.100000000000001" customHeight="1" x14ac:dyDescent="0.3">
      <c r="A53" s="282"/>
      <c r="B53" s="26" t="s">
        <v>261</v>
      </c>
      <c r="C53" s="20" t="s">
        <v>85</v>
      </c>
      <c r="D53" s="144">
        <v>0</v>
      </c>
      <c r="E53" s="144">
        <v>0</v>
      </c>
      <c r="F53" s="146">
        <v>0</v>
      </c>
      <c r="G53" s="28"/>
    </row>
    <row r="54" spans="1:7" ht="17.100000000000001" customHeight="1" x14ac:dyDescent="0.3">
      <c r="A54" s="277"/>
      <c r="B54" s="270" t="s">
        <v>259</v>
      </c>
      <c r="C54" s="276"/>
      <c r="D54" s="276"/>
      <c r="E54" s="276"/>
      <c r="F54" s="285"/>
      <c r="G54" s="179"/>
    </row>
    <row r="55" spans="1:7" ht="17.100000000000001" customHeight="1" x14ac:dyDescent="0.3">
      <c r="A55" s="283"/>
      <c r="B55" s="26" t="s">
        <v>276</v>
      </c>
      <c r="C55" s="20" t="s">
        <v>151</v>
      </c>
      <c r="D55" s="84">
        <v>627000</v>
      </c>
      <c r="E55" s="84">
        <v>821000</v>
      </c>
      <c r="F55" s="87">
        <v>632000</v>
      </c>
      <c r="G55" s="28"/>
    </row>
    <row r="56" spans="1:7" ht="17.100000000000001" customHeight="1" x14ac:dyDescent="0.3">
      <c r="A56" s="283"/>
      <c r="B56" s="26" t="s">
        <v>275</v>
      </c>
      <c r="C56" s="20" t="s">
        <v>151</v>
      </c>
      <c r="D56" s="84">
        <v>111813</v>
      </c>
      <c r="E56" s="84">
        <v>98435</v>
      </c>
      <c r="F56" s="87">
        <v>98637</v>
      </c>
      <c r="G56" s="96" t="s">
        <v>385</v>
      </c>
    </row>
    <row r="57" spans="1:7" ht="17.100000000000001" customHeight="1" x14ac:dyDescent="0.3">
      <c r="A57" s="283"/>
      <c r="B57" s="44" t="s">
        <v>277</v>
      </c>
      <c r="C57" s="40" t="s">
        <v>153</v>
      </c>
      <c r="D57" s="84">
        <v>10102</v>
      </c>
      <c r="E57" s="84">
        <v>5501</v>
      </c>
      <c r="F57" s="87">
        <v>3735</v>
      </c>
      <c r="G57" s="28"/>
    </row>
    <row r="58" spans="1:7" ht="17.100000000000001" customHeight="1" x14ac:dyDescent="0.3">
      <c r="A58" s="284"/>
      <c r="B58" s="44" t="s">
        <v>278</v>
      </c>
      <c r="C58" s="40" t="s">
        <v>153</v>
      </c>
      <c r="D58" s="84">
        <v>1684</v>
      </c>
      <c r="E58" s="84">
        <v>611</v>
      </c>
      <c r="F58" s="87">
        <v>415</v>
      </c>
      <c r="G58" s="28"/>
    </row>
    <row r="59" spans="1:7" ht="17.100000000000001" customHeight="1" x14ac:dyDescent="0.3"/>
    <row r="60" spans="1:7" ht="17.100000000000001" customHeight="1" x14ac:dyDescent="0.3"/>
    <row r="61" spans="1:7" ht="17.100000000000001" customHeight="1" x14ac:dyDescent="0.3"/>
    <row r="62" spans="1:7" ht="17.100000000000001" customHeight="1" x14ac:dyDescent="0.3"/>
    <row r="63" spans="1:7" ht="17.100000000000001" customHeight="1" x14ac:dyDescent="0.3"/>
    <row r="64" spans="1:7" ht="17.100000000000001" customHeight="1" x14ac:dyDescent="0.3"/>
    <row r="65" ht="17.100000000000001" customHeight="1" x14ac:dyDescent="0.3"/>
    <row r="66" ht="17.100000000000001" customHeight="1" x14ac:dyDescent="0.3"/>
    <row r="67" ht="17.100000000000001" customHeight="1" x14ac:dyDescent="0.3"/>
    <row r="68" ht="17.100000000000001" customHeight="1" x14ac:dyDescent="0.3"/>
    <row r="69" ht="17.100000000000001" customHeight="1" x14ac:dyDescent="0.3"/>
    <row r="70" ht="17.100000000000001" customHeight="1" x14ac:dyDescent="0.3"/>
    <row r="71" ht="17.100000000000001" customHeight="1" x14ac:dyDescent="0.3"/>
    <row r="72" ht="17.100000000000001" customHeight="1" x14ac:dyDescent="0.3"/>
    <row r="73" ht="17.100000000000001" customHeight="1" x14ac:dyDescent="0.3"/>
    <row r="74" ht="17.100000000000001" customHeight="1" x14ac:dyDescent="0.3"/>
    <row r="75" ht="17.100000000000001" customHeight="1" x14ac:dyDescent="0.3"/>
    <row r="76" ht="17.100000000000001" customHeight="1" x14ac:dyDescent="0.3"/>
    <row r="77" ht="17.100000000000001" customHeight="1" x14ac:dyDescent="0.3"/>
    <row r="78" ht="17.100000000000001" customHeight="1" x14ac:dyDescent="0.3"/>
    <row r="79" ht="17.100000000000001" customHeight="1" x14ac:dyDescent="0.3"/>
    <row r="80" ht="17.100000000000001" customHeight="1" x14ac:dyDescent="0.3"/>
    <row r="81" ht="17.100000000000001" customHeight="1" x14ac:dyDescent="0.3"/>
    <row r="82" ht="17.100000000000001" customHeight="1" x14ac:dyDescent="0.3"/>
    <row r="83" ht="17.100000000000001" customHeight="1" x14ac:dyDescent="0.3"/>
    <row r="84" ht="17.100000000000001" customHeight="1" x14ac:dyDescent="0.3"/>
    <row r="85" ht="17.100000000000001" customHeight="1" x14ac:dyDescent="0.3"/>
    <row r="86" ht="17.100000000000001" customHeight="1" x14ac:dyDescent="0.3"/>
    <row r="87" ht="17.100000000000001" customHeight="1" x14ac:dyDescent="0.3"/>
    <row r="88" ht="17.100000000000001" customHeight="1" x14ac:dyDescent="0.3"/>
    <row r="89" ht="17.100000000000001" customHeight="1" x14ac:dyDescent="0.3"/>
    <row r="90" ht="17.100000000000001" customHeight="1" x14ac:dyDescent="0.3"/>
    <row r="91" ht="17.100000000000001" customHeight="1" x14ac:dyDescent="0.3"/>
    <row r="92" ht="17.100000000000001" customHeight="1" x14ac:dyDescent="0.3"/>
    <row r="93" ht="17.100000000000001" customHeight="1" x14ac:dyDescent="0.3"/>
    <row r="94" ht="17.100000000000001" customHeight="1" x14ac:dyDescent="0.3"/>
    <row r="95" ht="17.100000000000001" customHeight="1" x14ac:dyDescent="0.3"/>
    <row r="96" ht="17.100000000000001" customHeight="1" x14ac:dyDescent="0.3"/>
    <row r="97" ht="17.100000000000001" customHeight="1" x14ac:dyDescent="0.3"/>
    <row r="98" ht="17.100000000000001" customHeight="1" x14ac:dyDescent="0.3"/>
    <row r="99" ht="17.100000000000001" customHeight="1" x14ac:dyDescent="0.3"/>
    <row r="100" ht="17.100000000000001" customHeight="1" x14ac:dyDescent="0.3"/>
    <row r="101" ht="17.100000000000001" customHeight="1" x14ac:dyDescent="0.3"/>
    <row r="102" ht="17.100000000000001" customHeight="1" x14ac:dyDescent="0.3"/>
    <row r="103" ht="17.100000000000001" customHeight="1" x14ac:dyDescent="0.3"/>
    <row r="104" ht="17.100000000000001" customHeight="1" x14ac:dyDescent="0.3"/>
    <row r="105" ht="17.100000000000001" customHeight="1" x14ac:dyDescent="0.3"/>
    <row r="106" ht="17.100000000000001" customHeight="1" x14ac:dyDescent="0.3"/>
    <row r="107" ht="17.100000000000001" customHeight="1" x14ac:dyDescent="0.3"/>
    <row r="108" ht="17.100000000000001" customHeight="1" x14ac:dyDescent="0.3"/>
    <row r="109" ht="17.100000000000001" customHeight="1" x14ac:dyDescent="0.3"/>
    <row r="110" ht="17.100000000000001" customHeight="1" x14ac:dyDescent="0.3"/>
    <row r="111" ht="17.100000000000001" customHeight="1" x14ac:dyDescent="0.3"/>
    <row r="112" ht="17.100000000000001" customHeight="1" x14ac:dyDescent="0.3"/>
    <row r="113" ht="17.100000000000001" customHeight="1" x14ac:dyDescent="0.3"/>
    <row r="114" ht="17.100000000000001" customHeight="1" x14ac:dyDescent="0.3"/>
    <row r="115" ht="17.100000000000001" customHeight="1" x14ac:dyDescent="0.3"/>
    <row r="116" ht="17.100000000000001" customHeight="1" x14ac:dyDescent="0.3"/>
    <row r="117" ht="17.100000000000001" customHeight="1" x14ac:dyDescent="0.3"/>
    <row r="118" ht="17.100000000000001" customHeight="1" x14ac:dyDescent="0.3"/>
    <row r="119" ht="17.100000000000001" customHeight="1" x14ac:dyDescent="0.3"/>
    <row r="120" ht="17.100000000000001" customHeight="1" x14ac:dyDescent="0.3"/>
    <row r="121" ht="17.100000000000001" customHeight="1" x14ac:dyDescent="0.3"/>
    <row r="122" ht="17.100000000000001" customHeight="1" x14ac:dyDescent="0.3"/>
    <row r="123" ht="17.100000000000001" customHeight="1" x14ac:dyDescent="0.3"/>
    <row r="124" ht="17.100000000000001" customHeight="1" x14ac:dyDescent="0.3"/>
    <row r="125" ht="17.100000000000001" customHeight="1" x14ac:dyDescent="0.3"/>
    <row r="126" ht="17.100000000000001" customHeight="1" x14ac:dyDescent="0.3"/>
    <row r="127" ht="17.100000000000001" customHeight="1" x14ac:dyDescent="0.3"/>
    <row r="128" ht="17.100000000000001" customHeight="1" x14ac:dyDescent="0.3"/>
    <row r="129" ht="17.100000000000001" customHeight="1" x14ac:dyDescent="0.3"/>
    <row r="130" ht="17.100000000000001" customHeight="1" x14ac:dyDescent="0.3"/>
    <row r="131" ht="17.100000000000001" customHeight="1" x14ac:dyDescent="0.3"/>
    <row r="132" ht="17.100000000000001" customHeight="1" x14ac:dyDescent="0.3"/>
    <row r="133" ht="17.100000000000001" customHeight="1" x14ac:dyDescent="0.3"/>
    <row r="134" ht="17.100000000000001" customHeight="1" x14ac:dyDescent="0.3"/>
    <row r="135" ht="17.100000000000001" customHeight="1" x14ac:dyDescent="0.3"/>
    <row r="136" ht="17.100000000000001" customHeight="1" x14ac:dyDescent="0.3"/>
    <row r="137" ht="17.100000000000001" customHeight="1" x14ac:dyDescent="0.3"/>
    <row r="138" ht="17.100000000000001" customHeight="1" x14ac:dyDescent="0.3"/>
    <row r="139" ht="17.100000000000001" customHeight="1" x14ac:dyDescent="0.3"/>
    <row r="140" ht="17.100000000000001" customHeight="1" x14ac:dyDescent="0.3"/>
    <row r="141" ht="17.100000000000001" customHeight="1" x14ac:dyDescent="0.3"/>
    <row r="142" ht="17.100000000000001" customHeight="1" x14ac:dyDescent="0.3"/>
    <row r="143" ht="17.100000000000001" customHeight="1" x14ac:dyDescent="0.3"/>
    <row r="144" ht="17.100000000000001" customHeight="1" x14ac:dyDescent="0.3"/>
    <row r="145" ht="17.100000000000001" customHeight="1" x14ac:dyDescent="0.3"/>
    <row r="146" ht="17.100000000000001" customHeight="1" x14ac:dyDescent="0.3"/>
    <row r="147" ht="17.100000000000001" customHeight="1" x14ac:dyDescent="0.3"/>
    <row r="148" ht="17.100000000000001" customHeight="1" x14ac:dyDescent="0.3"/>
    <row r="149" ht="17.100000000000001" customHeight="1" x14ac:dyDescent="0.3"/>
    <row r="150" ht="17.100000000000001" customHeight="1" x14ac:dyDescent="0.3"/>
    <row r="151" ht="17.100000000000001" customHeight="1" x14ac:dyDescent="0.3"/>
    <row r="152" ht="17.100000000000001" customHeight="1" x14ac:dyDescent="0.3"/>
    <row r="153" ht="17.100000000000001" customHeight="1" x14ac:dyDescent="0.3"/>
    <row r="154" ht="17.100000000000001" customHeight="1" x14ac:dyDescent="0.3"/>
    <row r="155" ht="17.100000000000001" customHeight="1" x14ac:dyDescent="0.3"/>
    <row r="156" ht="17.100000000000001" customHeight="1" x14ac:dyDescent="0.3"/>
    <row r="157" ht="17.100000000000001" customHeight="1" x14ac:dyDescent="0.3"/>
    <row r="158" ht="17.100000000000001" customHeight="1" x14ac:dyDescent="0.3"/>
    <row r="159" ht="17.100000000000001" customHeight="1" x14ac:dyDescent="0.3"/>
    <row r="160" ht="17.100000000000001" customHeight="1" x14ac:dyDescent="0.3"/>
    <row r="161" ht="17.100000000000001" customHeight="1" x14ac:dyDescent="0.3"/>
    <row r="162" ht="17.100000000000001" customHeight="1" x14ac:dyDescent="0.3"/>
    <row r="163" ht="17.100000000000001" customHeight="1" x14ac:dyDescent="0.3"/>
    <row r="164" ht="17.100000000000001" customHeight="1" x14ac:dyDescent="0.3"/>
    <row r="165" ht="17.100000000000001" customHeight="1" x14ac:dyDescent="0.3"/>
    <row r="166" ht="17.100000000000001" customHeight="1" x14ac:dyDescent="0.3"/>
    <row r="167" ht="17.100000000000001" customHeight="1" x14ac:dyDescent="0.3"/>
    <row r="168" ht="17.100000000000001" customHeight="1" x14ac:dyDescent="0.3"/>
    <row r="169" ht="17.100000000000001" customHeight="1" x14ac:dyDescent="0.3"/>
    <row r="170" ht="17.100000000000001" customHeight="1" x14ac:dyDescent="0.3"/>
    <row r="171" ht="17.100000000000001" customHeight="1" x14ac:dyDescent="0.3"/>
    <row r="172" ht="17.100000000000001" customHeight="1" x14ac:dyDescent="0.3"/>
    <row r="173" ht="17.100000000000001" customHeight="1" x14ac:dyDescent="0.3"/>
    <row r="174" ht="17.100000000000001" customHeight="1" x14ac:dyDescent="0.3"/>
    <row r="175" ht="17.100000000000001" customHeight="1" x14ac:dyDescent="0.3"/>
    <row r="176" ht="17.100000000000001" customHeight="1" x14ac:dyDescent="0.3"/>
    <row r="177" ht="17.100000000000001" customHeight="1" x14ac:dyDescent="0.3"/>
    <row r="178" ht="17.100000000000001" customHeight="1" x14ac:dyDescent="0.3"/>
    <row r="179" ht="17.100000000000001" customHeight="1" x14ac:dyDescent="0.3"/>
    <row r="180" ht="17.100000000000001" customHeight="1" x14ac:dyDescent="0.3"/>
    <row r="181" ht="17.100000000000001" customHeight="1" x14ac:dyDescent="0.3"/>
    <row r="182" ht="17.100000000000001" customHeight="1" x14ac:dyDescent="0.3"/>
    <row r="183" ht="17.100000000000001" customHeight="1" x14ac:dyDescent="0.3"/>
  </sheetData>
  <sheetProtection algorithmName="SHA-512" hashValue="Rs66SMLUzciTfVzxAQiDKYyP4tMWJwbEGlCFvGMH4HDo+4RHNQa2K7E6QCZEDowOKwtzFsfF3mdUUXasJ3+1VQ==" saltValue="EjfQlmZ/ynBVmxAdf2F9uA==" spinCount="100000" sheet="1" objects="1" scenarios="1"/>
  <autoFilter ref="A1:F58" xr:uid="{00000000-0001-0000-0400-000000000000}">
    <filterColumn colId="0" showButton="0"/>
  </autoFilter>
  <mergeCells count="17">
    <mergeCell ref="A1:B1"/>
    <mergeCell ref="B11:F11"/>
    <mergeCell ref="B24:F24"/>
    <mergeCell ref="A24:A25"/>
    <mergeCell ref="B26:F26"/>
    <mergeCell ref="B2:F2"/>
    <mergeCell ref="B17:F17"/>
    <mergeCell ref="A2:A10"/>
    <mergeCell ref="A11:A16"/>
    <mergeCell ref="A17:A23"/>
    <mergeCell ref="A26:A38"/>
    <mergeCell ref="A44:A53"/>
    <mergeCell ref="A54:A58"/>
    <mergeCell ref="B39:F39"/>
    <mergeCell ref="B44:F44"/>
    <mergeCell ref="B54:F54"/>
    <mergeCell ref="A39:A43"/>
  </mergeCells>
  <phoneticPr fontId="18" type="noConversion"/>
  <pageMargins left="0.25" right="0.25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82C3-19DC-4962-8F55-8507B7C40610}">
  <sheetPr>
    <tabColor rgb="FFFF0000"/>
  </sheetPr>
  <dimension ref="A1:K58"/>
  <sheetViews>
    <sheetView zoomScale="85" zoomScaleNormal="85" workbookViewId="0">
      <selection activeCell="C31" sqref="C31"/>
    </sheetView>
  </sheetViews>
  <sheetFormatPr defaultRowHeight="16.5" x14ac:dyDescent="0.3"/>
  <cols>
    <col min="1" max="1" width="17" bestFit="1" customWidth="1"/>
    <col min="2" max="2" width="25" style="2" bestFit="1" customWidth="1"/>
    <col min="3" max="4" width="9" style="2"/>
    <col min="5" max="7" width="9.75" style="172" bestFit="1" customWidth="1"/>
    <col min="11" max="11" width="58.625" bestFit="1" customWidth="1"/>
  </cols>
  <sheetData>
    <row r="1" spans="1:11" s="2" customFormat="1" x14ac:dyDescent="0.3">
      <c r="A1" s="291" t="s">
        <v>51</v>
      </c>
      <c r="B1" s="291"/>
      <c r="C1" s="157" t="s">
        <v>53</v>
      </c>
      <c r="D1" s="157" t="s">
        <v>351</v>
      </c>
      <c r="E1" s="158">
        <v>2021</v>
      </c>
      <c r="F1" s="158">
        <v>2022</v>
      </c>
      <c r="G1" s="158">
        <v>2023</v>
      </c>
      <c r="K1" s="173" t="s">
        <v>368</v>
      </c>
    </row>
    <row r="2" spans="1:11" x14ac:dyDescent="0.3">
      <c r="A2" s="288" t="s">
        <v>313</v>
      </c>
      <c r="B2" s="289" t="s">
        <v>352</v>
      </c>
      <c r="C2" s="20" t="s">
        <v>353</v>
      </c>
      <c r="D2" s="20" t="s">
        <v>118</v>
      </c>
      <c r="E2" s="28">
        <v>1737.75</v>
      </c>
      <c r="F2" s="28">
        <v>1902.501</v>
      </c>
      <c r="G2" s="28">
        <v>1430.62</v>
      </c>
      <c r="K2" s="28" t="s">
        <v>369</v>
      </c>
    </row>
    <row r="3" spans="1:11" x14ac:dyDescent="0.3">
      <c r="A3" s="288"/>
      <c r="B3" s="289"/>
      <c r="C3" s="20" t="s">
        <v>354</v>
      </c>
      <c r="D3" s="20" t="s">
        <v>118</v>
      </c>
      <c r="E3" s="28">
        <v>6548.5</v>
      </c>
      <c r="F3" s="28">
        <v>6533.8760000000002</v>
      </c>
      <c r="G3" s="28">
        <v>8407.2790000000005</v>
      </c>
      <c r="K3" s="174" t="s">
        <v>370</v>
      </c>
    </row>
    <row r="4" spans="1:11" x14ac:dyDescent="0.3">
      <c r="A4" s="288"/>
      <c r="B4" s="289"/>
      <c r="C4" s="159" t="s">
        <v>355</v>
      </c>
      <c r="D4" s="159" t="s">
        <v>118</v>
      </c>
      <c r="E4" s="160">
        <f>SUM(E2:E3)</f>
        <v>8286.25</v>
      </c>
      <c r="F4" s="160">
        <f>SUM(F2:F3)</f>
        <v>8436.3770000000004</v>
      </c>
      <c r="G4" s="160">
        <f>SUM(G2:G3)</f>
        <v>9837.8990000000013</v>
      </c>
      <c r="K4" s="41" t="s">
        <v>371</v>
      </c>
    </row>
    <row r="5" spans="1:11" x14ac:dyDescent="0.3">
      <c r="A5" s="288"/>
      <c r="B5" s="289" t="s">
        <v>356</v>
      </c>
      <c r="C5" s="20" t="s">
        <v>353</v>
      </c>
      <c r="D5" s="20" t="s">
        <v>118</v>
      </c>
      <c r="E5" s="28">
        <v>495.86</v>
      </c>
      <c r="F5" s="28">
        <v>1252.44</v>
      </c>
      <c r="G5" s="28">
        <v>640.28</v>
      </c>
      <c r="K5" s="41" t="s">
        <v>372</v>
      </c>
    </row>
    <row r="6" spans="1:11" x14ac:dyDescent="0.3">
      <c r="A6" s="288"/>
      <c r="B6" s="289"/>
      <c r="C6" s="20" t="s">
        <v>354</v>
      </c>
      <c r="D6" s="20" t="s">
        <v>118</v>
      </c>
      <c r="E6" s="28">
        <v>264.90499999999997</v>
      </c>
      <c r="F6" s="28">
        <v>302.37</v>
      </c>
      <c r="G6" s="28">
        <v>319.55</v>
      </c>
      <c r="K6" s="41" t="s">
        <v>373</v>
      </c>
    </row>
    <row r="7" spans="1:11" x14ac:dyDescent="0.3">
      <c r="A7" s="288"/>
      <c r="B7" s="289"/>
      <c r="C7" s="161" t="s">
        <v>355</v>
      </c>
      <c r="D7" s="161" t="s">
        <v>118</v>
      </c>
      <c r="E7" s="162">
        <f>SUM(E5:E6)</f>
        <v>760.76499999999999</v>
      </c>
      <c r="F7" s="162">
        <f>SUM(F5:F6)</f>
        <v>1554.81</v>
      </c>
      <c r="G7" s="162">
        <f>SUM(G5:G6)</f>
        <v>959.82999999999993</v>
      </c>
    </row>
    <row r="8" spans="1:11" x14ac:dyDescent="0.3">
      <c r="A8" s="288"/>
      <c r="B8" s="289" t="s">
        <v>357</v>
      </c>
      <c r="C8" s="20" t="s">
        <v>353</v>
      </c>
      <c r="D8" s="20" t="s">
        <v>118</v>
      </c>
      <c r="E8" s="28">
        <f t="shared" ref="E8:G9" si="0">SUM(E2,E5)</f>
        <v>2233.61</v>
      </c>
      <c r="F8" s="28">
        <f t="shared" si="0"/>
        <v>3154.9409999999998</v>
      </c>
      <c r="G8" s="28">
        <f t="shared" si="0"/>
        <v>2070.8999999999996</v>
      </c>
    </row>
    <row r="9" spans="1:11" x14ac:dyDescent="0.3">
      <c r="A9" s="288"/>
      <c r="B9" s="289"/>
      <c r="C9" s="20" t="s">
        <v>354</v>
      </c>
      <c r="D9" s="20" t="s">
        <v>118</v>
      </c>
      <c r="E9" s="28">
        <f t="shared" si="0"/>
        <v>6813.4049999999997</v>
      </c>
      <c r="F9" s="28">
        <f t="shared" si="0"/>
        <v>6836.2460000000001</v>
      </c>
      <c r="G9" s="28">
        <f t="shared" si="0"/>
        <v>8726.8289999999997</v>
      </c>
    </row>
    <row r="10" spans="1:11" x14ac:dyDescent="0.3">
      <c r="A10" s="288"/>
      <c r="B10" s="289"/>
      <c r="C10" s="163" t="s">
        <v>355</v>
      </c>
      <c r="D10" s="163" t="s">
        <v>118</v>
      </c>
      <c r="E10" s="164">
        <f>SUM(E8:E9)</f>
        <v>9047.0149999999994</v>
      </c>
      <c r="F10" s="164">
        <f t="shared" ref="F10:G10" si="1">SUM(F8:F9)</f>
        <v>9991.1869999999999</v>
      </c>
      <c r="G10" s="164">
        <f t="shared" si="1"/>
        <v>10797.728999999999</v>
      </c>
    </row>
    <row r="11" spans="1:11" x14ac:dyDescent="0.3">
      <c r="A11" s="292" t="s">
        <v>358</v>
      </c>
      <c r="B11" s="289" t="s">
        <v>359</v>
      </c>
      <c r="C11" s="20" t="s">
        <v>55</v>
      </c>
      <c r="D11" s="20" t="s">
        <v>118</v>
      </c>
      <c r="E11" s="165">
        <v>1284.8</v>
      </c>
      <c r="F11" s="165">
        <v>1325.021</v>
      </c>
      <c r="G11" s="165">
        <v>955.36</v>
      </c>
    </row>
    <row r="12" spans="1:11" x14ac:dyDescent="0.3">
      <c r="A12" s="293"/>
      <c r="B12" s="289"/>
      <c r="C12" s="20" t="s">
        <v>54</v>
      </c>
      <c r="D12" s="20" t="s">
        <v>118</v>
      </c>
      <c r="E12" s="165">
        <v>6494.6</v>
      </c>
      <c r="F12" s="165">
        <v>6362.5460000000003</v>
      </c>
      <c r="G12" s="165">
        <v>8347.5290000000005</v>
      </c>
    </row>
    <row r="13" spans="1:11" x14ac:dyDescent="0.3">
      <c r="A13" s="293"/>
      <c r="B13" s="289"/>
      <c r="C13" s="166" t="s">
        <v>360</v>
      </c>
      <c r="D13" s="166" t="s">
        <v>118</v>
      </c>
      <c r="E13" s="167">
        <f>SUM(E11:E12)</f>
        <v>7779.4000000000005</v>
      </c>
      <c r="F13" s="167">
        <f>SUM(F11:F12)</f>
        <v>7687.567</v>
      </c>
      <c r="G13" s="167">
        <f>SUM(G11:G12)</f>
        <v>9302.889000000001</v>
      </c>
    </row>
    <row r="14" spans="1:11" hidden="1" x14ac:dyDescent="0.3">
      <c r="A14" s="293"/>
      <c r="B14" s="289" t="s">
        <v>361</v>
      </c>
      <c r="C14" s="20" t="s">
        <v>55</v>
      </c>
      <c r="D14" s="20" t="s">
        <v>118</v>
      </c>
      <c r="E14" s="165">
        <v>769.3</v>
      </c>
      <c r="F14" s="165">
        <v>239.34</v>
      </c>
      <c r="G14" s="165">
        <v>460.35</v>
      </c>
    </row>
    <row r="15" spans="1:11" hidden="1" x14ac:dyDescent="0.3">
      <c r="A15" s="293"/>
      <c r="B15" s="289"/>
      <c r="C15" s="20" t="s">
        <v>54</v>
      </c>
      <c r="D15" s="20" t="s">
        <v>118</v>
      </c>
      <c r="E15" s="165">
        <v>12.37</v>
      </c>
      <c r="F15" s="165">
        <v>114.79</v>
      </c>
      <c r="G15" s="165">
        <v>13.96</v>
      </c>
    </row>
    <row r="16" spans="1:11" hidden="1" x14ac:dyDescent="0.3">
      <c r="A16" s="293"/>
      <c r="B16" s="289"/>
      <c r="C16" s="166" t="s">
        <v>360</v>
      </c>
      <c r="D16" s="166" t="s">
        <v>118</v>
      </c>
      <c r="E16" s="167">
        <f>SUM(E14:E15)</f>
        <v>781.67</v>
      </c>
      <c r="F16" s="167">
        <f t="shared" ref="F16:G16" si="2">SUM(F14:F15)</f>
        <v>354.13</v>
      </c>
      <c r="G16" s="167">
        <f t="shared" si="2"/>
        <v>474.31</v>
      </c>
    </row>
    <row r="17" spans="1:7" hidden="1" x14ac:dyDescent="0.3">
      <c r="A17" s="293"/>
      <c r="B17" s="289" t="s">
        <v>362</v>
      </c>
      <c r="C17" s="20" t="s">
        <v>55</v>
      </c>
      <c r="D17" s="20" t="s">
        <v>118</v>
      </c>
      <c r="E17" s="165">
        <v>140.83000000000001</v>
      </c>
      <c r="F17" s="165">
        <v>466.28</v>
      </c>
      <c r="G17" s="165">
        <v>14.91</v>
      </c>
    </row>
    <row r="18" spans="1:7" hidden="1" x14ac:dyDescent="0.3">
      <c r="A18" s="293"/>
      <c r="B18" s="289"/>
      <c r="C18" s="20" t="s">
        <v>54</v>
      </c>
      <c r="D18" s="20" t="s">
        <v>118</v>
      </c>
      <c r="E18" s="165">
        <v>0</v>
      </c>
      <c r="F18" s="165">
        <v>0</v>
      </c>
      <c r="G18" s="165">
        <v>45.79</v>
      </c>
    </row>
    <row r="19" spans="1:7" hidden="1" x14ac:dyDescent="0.3">
      <c r="A19" s="293"/>
      <c r="B19" s="289"/>
      <c r="C19" s="166" t="s">
        <v>360</v>
      </c>
      <c r="D19" s="166" t="s">
        <v>118</v>
      </c>
      <c r="E19" s="167">
        <f>SUM(E17:E18)</f>
        <v>140.83000000000001</v>
      </c>
      <c r="F19" s="167">
        <f t="shared" ref="F19:G19" si="3">SUM(F17:F18)</f>
        <v>466.28</v>
      </c>
      <c r="G19" s="167">
        <f t="shared" si="3"/>
        <v>60.7</v>
      </c>
    </row>
    <row r="20" spans="1:7" hidden="1" x14ac:dyDescent="0.3">
      <c r="A20" s="293"/>
      <c r="B20" s="289" t="s">
        <v>363</v>
      </c>
      <c r="C20" s="20" t="s">
        <v>55</v>
      </c>
      <c r="D20" s="20" t="s">
        <v>118</v>
      </c>
      <c r="E20" s="165">
        <v>0</v>
      </c>
      <c r="F20" s="165">
        <v>0</v>
      </c>
      <c r="G20" s="165">
        <v>0</v>
      </c>
    </row>
    <row r="21" spans="1:7" hidden="1" x14ac:dyDescent="0.3">
      <c r="A21" s="293"/>
      <c r="B21" s="289"/>
      <c r="C21" s="20" t="s">
        <v>54</v>
      </c>
      <c r="D21" s="20" t="s">
        <v>118</v>
      </c>
      <c r="E21" s="165">
        <v>41.53</v>
      </c>
      <c r="F21" s="165">
        <v>56.54</v>
      </c>
      <c r="G21" s="165">
        <v>45.79</v>
      </c>
    </row>
    <row r="22" spans="1:7" hidden="1" x14ac:dyDescent="0.3">
      <c r="A22" s="293"/>
      <c r="B22" s="289"/>
      <c r="C22" s="166" t="s">
        <v>360</v>
      </c>
      <c r="D22" s="166" t="s">
        <v>118</v>
      </c>
      <c r="E22" s="167">
        <f>SUM(E20:E21)</f>
        <v>41.53</v>
      </c>
      <c r="F22" s="167">
        <f t="shared" ref="F22:G22" si="4">SUM(F20:F21)</f>
        <v>56.54</v>
      </c>
      <c r="G22" s="167">
        <f t="shared" si="4"/>
        <v>45.79</v>
      </c>
    </row>
    <row r="23" spans="1:7" hidden="1" x14ac:dyDescent="0.3">
      <c r="A23" s="293"/>
      <c r="B23" s="295" t="s">
        <v>364</v>
      </c>
      <c r="C23" s="20" t="s">
        <v>55</v>
      </c>
      <c r="D23" s="20" t="s">
        <v>118</v>
      </c>
      <c r="E23" s="165">
        <v>0</v>
      </c>
      <c r="F23" s="165">
        <v>0</v>
      </c>
      <c r="G23" s="165">
        <v>0</v>
      </c>
    </row>
    <row r="24" spans="1:7" hidden="1" x14ac:dyDescent="0.3">
      <c r="A24" s="293"/>
      <c r="B24" s="296"/>
      <c r="C24" s="20" t="s">
        <v>54</v>
      </c>
      <c r="D24" s="20" t="s">
        <v>118</v>
      </c>
      <c r="E24" s="165">
        <v>0</v>
      </c>
      <c r="F24" s="165">
        <v>0</v>
      </c>
      <c r="G24" s="165">
        <v>0</v>
      </c>
    </row>
    <row r="25" spans="1:7" hidden="1" x14ac:dyDescent="0.3">
      <c r="A25" s="293"/>
      <c r="B25" s="297"/>
      <c r="C25" s="166" t="s">
        <v>360</v>
      </c>
      <c r="D25" s="166" t="s">
        <v>118</v>
      </c>
      <c r="E25" s="167">
        <f>SUM(E23:E24)</f>
        <v>0</v>
      </c>
      <c r="F25" s="167">
        <f t="shared" ref="F25:G25" si="5">SUM(F23:F24)</f>
        <v>0</v>
      </c>
      <c r="G25" s="167">
        <f t="shared" si="5"/>
        <v>0</v>
      </c>
    </row>
    <row r="26" spans="1:7" x14ac:dyDescent="0.3">
      <c r="A26" s="293"/>
      <c r="B26" s="298" t="s">
        <v>365</v>
      </c>
      <c r="C26" s="168" t="s">
        <v>55</v>
      </c>
      <c r="D26" s="168" t="s">
        <v>118</v>
      </c>
      <c r="E26" s="169">
        <v>445.64</v>
      </c>
      <c r="F26" s="169">
        <v>186.24</v>
      </c>
      <c r="G26" s="169">
        <v>460.35</v>
      </c>
    </row>
    <row r="27" spans="1:7" x14ac:dyDescent="0.3">
      <c r="A27" s="293"/>
      <c r="B27" s="299"/>
      <c r="C27" s="168" t="s">
        <v>54</v>
      </c>
      <c r="D27" s="168" t="s">
        <v>118</v>
      </c>
      <c r="E27" s="169">
        <v>12.37</v>
      </c>
      <c r="F27" s="169">
        <v>114.79</v>
      </c>
      <c r="G27" s="169">
        <v>13.96</v>
      </c>
    </row>
    <row r="28" spans="1:7" x14ac:dyDescent="0.3">
      <c r="A28" s="293"/>
      <c r="B28" s="300"/>
      <c r="C28" s="168" t="s">
        <v>360</v>
      </c>
      <c r="D28" s="168" t="s">
        <v>118</v>
      </c>
      <c r="E28" s="169">
        <f>SUM(E26:E27)</f>
        <v>458.01</v>
      </c>
      <c r="F28" s="169">
        <f t="shared" ref="F28:G28" si="6">SUM(F26:F27)</f>
        <v>301.03000000000003</v>
      </c>
      <c r="G28" s="169">
        <f t="shared" si="6"/>
        <v>474.31</v>
      </c>
    </row>
    <row r="29" spans="1:7" x14ac:dyDescent="0.3">
      <c r="A29" s="293"/>
      <c r="B29" s="298" t="s">
        <v>366</v>
      </c>
      <c r="C29" s="168" t="s">
        <v>55</v>
      </c>
      <c r="D29" s="168" t="s">
        <v>118</v>
      </c>
      <c r="E29" s="169">
        <v>22.01</v>
      </c>
      <c r="F29" s="169">
        <v>391.24</v>
      </c>
      <c r="G29" s="169">
        <v>14.91</v>
      </c>
    </row>
    <row r="30" spans="1:7" x14ac:dyDescent="0.3">
      <c r="A30" s="293"/>
      <c r="B30" s="299"/>
      <c r="C30" s="168" t="s">
        <v>54</v>
      </c>
      <c r="D30" s="168" t="s">
        <v>118</v>
      </c>
      <c r="E30" s="169">
        <v>41.53</v>
      </c>
      <c r="F30" s="169">
        <v>56.54</v>
      </c>
      <c r="G30" s="169">
        <v>45.79</v>
      </c>
    </row>
    <row r="31" spans="1:7" x14ac:dyDescent="0.3">
      <c r="A31" s="293"/>
      <c r="B31" s="300"/>
      <c r="C31" s="168" t="s">
        <v>360</v>
      </c>
      <c r="D31" s="168" t="s">
        <v>118</v>
      </c>
      <c r="E31" s="169">
        <f>SUM(E29:E30)</f>
        <v>63.540000000000006</v>
      </c>
      <c r="F31" s="169">
        <f t="shared" ref="F31:G31" si="7">SUM(F29:F30)</f>
        <v>447.78000000000003</v>
      </c>
      <c r="G31" s="169">
        <f t="shared" si="7"/>
        <v>60.7</v>
      </c>
    </row>
    <row r="32" spans="1:7" x14ac:dyDescent="0.3">
      <c r="A32" s="293"/>
      <c r="B32" s="289" t="s">
        <v>357</v>
      </c>
      <c r="C32" s="20" t="s">
        <v>353</v>
      </c>
      <c r="D32" s="20" t="s">
        <v>118</v>
      </c>
      <c r="E32" s="165">
        <f>SUM(E11,E26,E29)</f>
        <v>1752.45</v>
      </c>
      <c r="F32" s="165">
        <f t="shared" ref="F32:G32" si="8">SUM(F11,F26,F29)</f>
        <v>1902.501</v>
      </c>
      <c r="G32" s="165">
        <f t="shared" si="8"/>
        <v>1430.6200000000001</v>
      </c>
    </row>
    <row r="33" spans="1:7" x14ac:dyDescent="0.3">
      <c r="A33" s="293"/>
      <c r="B33" s="289"/>
      <c r="C33" s="20" t="s">
        <v>354</v>
      </c>
      <c r="D33" s="20" t="s">
        <v>118</v>
      </c>
      <c r="E33" s="165">
        <f t="shared" ref="E33:E34" si="9">SUM(E12,E27,E30)</f>
        <v>6548.5</v>
      </c>
      <c r="F33" s="165">
        <f t="shared" ref="F33:G33" si="10">SUM(F12,F27,F30)</f>
        <v>6533.8760000000002</v>
      </c>
      <c r="G33" s="165">
        <f t="shared" si="10"/>
        <v>8407.2790000000005</v>
      </c>
    </row>
    <row r="34" spans="1:7" x14ac:dyDescent="0.3">
      <c r="A34" s="294"/>
      <c r="B34" s="289"/>
      <c r="C34" s="159" t="s">
        <v>360</v>
      </c>
      <c r="D34" s="159" t="s">
        <v>118</v>
      </c>
      <c r="E34" s="170">
        <f t="shared" si="9"/>
        <v>8300.9500000000007</v>
      </c>
      <c r="F34" s="170">
        <f t="shared" ref="F34:G34" si="11">SUM(F13,F28,F31)</f>
        <v>8436.3770000000004</v>
      </c>
      <c r="G34" s="170">
        <f t="shared" si="11"/>
        <v>9837.8990000000013</v>
      </c>
    </row>
    <row r="35" spans="1:7" x14ac:dyDescent="0.3">
      <c r="A35" s="288" t="s">
        <v>367</v>
      </c>
      <c r="B35" s="289" t="s">
        <v>359</v>
      </c>
      <c r="C35" s="20" t="s">
        <v>55</v>
      </c>
      <c r="D35" s="20" t="s">
        <v>118</v>
      </c>
      <c r="E35" s="165">
        <v>345.72</v>
      </c>
      <c r="F35" s="165">
        <v>1044.3599999999999</v>
      </c>
      <c r="G35" s="165">
        <v>329.74</v>
      </c>
    </row>
    <row r="36" spans="1:7" x14ac:dyDescent="0.3">
      <c r="A36" s="288"/>
      <c r="B36" s="289"/>
      <c r="C36" s="20" t="s">
        <v>54</v>
      </c>
      <c r="D36" s="20" t="s">
        <v>118</v>
      </c>
      <c r="E36" s="165">
        <v>214.16</v>
      </c>
      <c r="F36" s="165">
        <v>278</v>
      </c>
      <c r="G36" s="165">
        <v>314.47000000000003</v>
      </c>
    </row>
    <row r="37" spans="1:7" x14ac:dyDescent="0.3">
      <c r="A37" s="288"/>
      <c r="B37" s="289"/>
      <c r="C37" s="166" t="s">
        <v>360</v>
      </c>
      <c r="D37" s="166" t="s">
        <v>118</v>
      </c>
      <c r="E37" s="167">
        <f>SUM(E35:E36)</f>
        <v>559.88</v>
      </c>
      <c r="F37" s="167">
        <f>SUM(F35:F36)</f>
        <v>1322.36</v>
      </c>
      <c r="G37" s="167">
        <f>SUM(G35:G36)</f>
        <v>644.21</v>
      </c>
    </row>
    <row r="38" spans="1:7" hidden="1" x14ac:dyDescent="0.3">
      <c r="A38" s="288"/>
      <c r="B38" s="289" t="s">
        <v>361</v>
      </c>
      <c r="C38" s="20" t="s">
        <v>55</v>
      </c>
      <c r="D38" s="20" t="s">
        <v>118</v>
      </c>
      <c r="E38" s="165">
        <v>11.21</v>
      </c>
      <c r="F38" s="165">
        <v>181.41</v>
      </c>
      <c r="G38" s="165">
        <v>242.99</v>
      </c>
    </row>
    <row r="39" spans="1:7" hidden="1" x14ac:dyDescent="0.3">
      <c r="A39" s="288"/>
      <c r="B39" s="289"/>
      <c r="C39" s="20" t="s">
        <v>54</v>
      </c>
      <c r="D39" s="20" t="s">
        <v>118</v>
      </c>
      <c r="E39" s="165">
        <v>41.42</v>
      </c>
      <c r="F39" s="165">
        <v>19.91</v>
      </c>
      <c r="G39" s="165">
        <v>3.54</v>
      </c>
    </row>
    <row r="40" spans="1:7" hidden="1" x14ac:dyDescent="0.3">
      <c r="A40" s="288"/>
      <c r="B40" s="289"/>
      <c r="C40" s="166" t="s">
        <v>360</v>
      </c>
      <c r="D40" s="166" t="s">
        <v>118</v>
      </c>
      <c r="E40" s="167">
        <f>SUM(E38:E39)</f>
        <v>52.63</v>
      </c>
      <c r="F40" s="167">
        <f t="shared" ref="F40:G40" si="12">SUM(F38:F39)</f>
        <v>201.32</v>
      </c>
      <c r="G40" s="167">
        <f t="shared" si="12"/>
        <v>246.53</v>
      </c>
    </row>
    <row r="41" spans="1:7" hidden="1" x14ac:dyDescent="0.3">
      <c r="A41" s="288"/>
      <c r="B41" s="289" t="s">
        <v>362</v>
      </c>
      <c r="C41" s="20" t="s">
        <v>55</v>
      </c>
      <c r="D41" s="20" t="s">
        <v>118</v>
      </c>
      <c r="E41" s="165">
        <v>314.04000000000002</v>
      </c>
      <c r="F41" s="165">
        <v>102.81</v>
      </c>
      <c r="G41" s="165">
        <v>67.55</v>
      </c>
    </row>
    <row r="42" spans="1:7" hidden="1" x14ac:dyDescent="0.3">
      <c r="A42" s="288"/>
      <c r="B42" s="289"/>
      <c r="C42" s="20" t="s">
        <v>54</v>
      </c>
      <c r="D42" s="20" t="s">
        <v>118</v>
      </c>
      <c r="E42" s="165">
        <v>0</v>
      </c>
      <c r="F42" s="165">
        <v>4.46</v>
      </c>
      <c r="G42" s="165">
        <v>1.54</v>
      </c>
    </row>
    <row r="43" spans="1:7" hidden="1" x14ac:dyDescent="0.3">
      <c r="A43" s="288"/>
      <c r="B43" s="289"/>
      <c r="C43" s="166" t="s">
        <v>360</v>
      </c>
      <c r="D43" s="166" t="s">
        <v>118</v>
      </c>
      <c r="E43" s="167">
        <f>SUM(E41:E42)</f>
        <v>314.04000000000002</v>
      </c>
      <c r="F43" s="167">
        <f t="shared" ref="F43:G43" si="13">SUM(F41:F42)</f>
        <v>107.27</v>
      </c>
      <c r="G43" s="167">
        <f t="shared" si="13"/>
        <v>69.09</v>
      </c>
    </row>
    <row r="44" spans="1:7" hidden="1" x14ac:dyDescent="0.3">
      <c r="A44" s="288"/>
      <c r="B44" s="289" t="s">
        <v>363</v>
      </c>
      <c r="C44" s="20" t="s">
        <v>55</v>
      </c>
      <c r="D44" s="20" t="s">
        <v>118</v>
      </c>
      <c r="E44" s="165">
        <v>0</v>
      </c>
      <c r="F44" s="165">
        <v>0</v>
      </c>
      <c r="G44" s="165">
        <v>0</v>
      </c>
    </row>
    <row r="45" spans="1:7" hidden="1" x14ac:dyDescent="0.3">
      <c r="A45" s="288"/>
      <c r="B45" s="289"/>
      <c r="C45" s="20" t="s">
        <v>54</v>
      </c>
      <c r="D45" s="20" t="s">
        <v>118</v>
      </c>
      <c r="E45" s="165">
        <v>9.33</v>
      </c>
      <c r="F45" s="165">
        <v>4.46</v>
      </c>
      <c r="G45" s="165">
        <v>1.54</v>
      </c>
    </row>
    <row r="46" spans="1:7" hidden="1" x14ac:dyDescent="0.3">
      <c r="A46" s="288"/>
      <c r="B46" s="289"/>
      <c r="C46" s="166" t="s">
        <v>360</v>
      </c>
      <c r="D46" s="166" t="s">
        <v>118</v>
      </c>
      <c r="E46" s="167">
        <f>SUM(E44:E45)</f>
        <v>9.33</v>
      </c>
      <c r="F46" s="167">
        <f t="shared" ref="F46:G46" si="14">SUM(F44:F45)</f>
        <v>4.46</v>
      </c>
      <c r="G46" s="167">
        <f t="shared" si="14"/>
        <v>1.54</v>
      </c>
    </row>
    <row r="47" spans="1:7" hidden="1" x14ac:dyDescent="0.3">
      <c r="A47" s="288"/>
      <c r="B47" s="289" t="s">
        <v>364</v>
      </c>
      <c r="C47" s="20" t="s">
        <v>55</v>
      </c>
      <c r="D47" s="20" t="s">
        <v>118</v>
      </c>
      <c r="E47" s="165">
        <v>0</v>
      </c>
      <c r="F47" s="165">
        <v>0</v>
      </c>
      <c r="G47" s="165">
        <v>0</v>
      </c>
    </row>
    <row r="48" spans="1:7" hidden="1" x14ac:dyDescent="0.3">
      <c r="A48" s="288"/>
      <c r="B48" s="289"/>
      <c r="C48" s="20" t="s">
        <v>54</v>
      </c>
      <c r="D48" s="20" t="s">
        <v>118</v>
      </c>
      <c r="E48" s="165">
        <v>0</v>
      </c>
      <c r="F48" s="165">
        <v>0</v>
      </c>
      <c r="G48" s="165">
        <v>0</v>
      </c>
    </row>
    <row r="49" spans="1:7" hidden="1" x14ac:dyDescent="0.3">
      <c r="A49" s="288"/>
      <c r="B49" s="289"/>
      <c r="C49" s="166" t="s">
        <v>360</v>
      </c>
      <c r="D49" s="166" t="s">
        <v>118</v>
      </c>
      <c r="E49" s="167">
        <f>SUM(E47:E48)</f>
        <v>0</v>
      </c>
      <c r="F49" s="167">
        <f t="shared" ref="F49:G49" si="15">SUM(F47:F48)</f>
        <v>0</v>
      </c>
      <c r="G49" s="167">
        <f t="shared" si="15"/>
        <v>0</v>
      </c>
    </row>
    <row r="50" spans="1:7" x14ac:dyDescent="0.3">
      <c r="A50" s="288"/>
      <c r="B50" s="290" t="s">
        <v>365</v>
      </c>
      <c r="C50" s="168" t="s">
        <v>55</v>
      </c>
      <c r="D50" s="168" t="s">
        <v>118</v>
      </c>
      <c r="E50" s="169">
        <v>94.61</v>
      </c>
      <c r="F50" s="169">
        <v>110.9</v>
      </c>
      <c r="G50" s="169">
        <v>242.99</v>
      </c>
    </row>
    <row r="51" spans="1:7" x14ac:dyDescent="0.3">
      <c r="A51" s="288"/>
      <c r="B51" s="290"/>
      <c r="C51" s="168" t="s">
        <v>54</v>
      </c>
      <c r="D51" s="168" t="s">
        <v>118</v>
      </c>
      <c r="E51" s="169">
        <v>41.42</v>
      </c>
      <c r="F51" s="169">
        <v>19.91</v>
      </c>
      <c r="G51" s="169">
        <v>3.54</v>
      </c>
    </row>
    <row r="52" spans="1:7" x14ac:dyDescent="0.3">
      <c r="A52" s="288"/>
      <c r="B52" s="290"/>
      <c r="C52" s="168" t="s">
        <v>360</v>
      </c>
      <c r="D52" s="168" t="s">
        <v>118</v>
      </c>
      <c r="E52" s="169">
        <f>SUM(E50:E51)</f>
        <v>136.03</v>
      </c>
      <c r="F52" s="169">
        <f t="shared" ref="F52:G52" si="16">SUM(F50:F51)</f>
        <v>130.81</v>
      </c>
      <c r="G52" s="169">
        <f t="shared" si="16"/>
        <v>246.53</v>
      </c>
    </row>
    <row r="53" spans="1:7" x14ac:dyDescent="0.3">
      <c r="A53" s="288"/>
      <c r="B53" s="290" t="s">
        <v>366</v>
      </c>
      <c r="C53" s="168" t="s">
        <v>55</v>
      </c>
      <c r="D53" s="168" t="s">
        <v>118</v>
      </c>
      <c r="E53" s="169">
        <v>55.53</v>
      </c>
      <c r="F53" s="169">
        <v>97.18</v>
      </c>
      <c r="G53" s="169">
        <v>67.55</v>
      </c>
    </row>
    <row r="54" spans="1:7" x14ac:dyDescent="0.3">
      <c r="A54" s="288"/>
      <c r="B54" s="290"/>
      <c r="C54" s="168" t="s">
        <v>54</v>
      </c>
      <c r="D54" s="168" t="s">
        <v>118</v>
      </c>
      <c r="E54" s="169">
        <v>9.33</v>
      </c>
      <c r="F54" s="169">
        <v>4.46</v>
      </c>
      <c r="G54" s="169">
        <v>1.54</v>
      </c>
    </row>
    <row r="55" spans="1:7" x14ac:dyDescent="0.3">
      <c r="A55" s="288"/>
      <c r="B55" s="290"/>
      <c r="C55" s="168" t="s">
        <v>360</v>
      </c>
      <c r="D55" s="168" t="s">
        <v>118</v>
      </c>
      <c r="E55" s="169">
        <f>SUM(E53:E54)</f>
        <v>64.86</v>
      </c>
      <c r="F55" s="169">
        <f t="shared" ref="F55:G55" si="17">SUM(F53:F54)</f>
        <v>101.64</v>
      </c>
      <c r="G55" s="169">
        <f t="shared" si="17"/>
        <v>69.09</v>
      </c>
    </row>
    <row r="56" spans="1:7" x14ac:dyDescent="0.3">
      <c r="A56" s="288"/>
      <c r="B56" s="289" t="s">
        <v>357</v>
      </c>
      <c r="C56" s="20" t="s">
        <v>353</v>
      </c>
      <c r="D56" s="20" t="s">
        <v>118</v>
      </c>
      <c r="E56" s="165">
        <f>SUM(E35,E50,E53)</f>
        <v>495.86</v>
      </c>
      <c r="F56" s="165">
        <f t="shared" ref="F56:G56" si="18">SUM(F35,F50,F53)</f>
        <v>1252.44</v>
      </c>
      <c r="G56" s="165">
        <f t="shared" si="18"/>
        <v>640.28</v>
      </c>
    </row>
    <row r="57" spans="1:7" x14ac:dyDescent="0.3">
      <c r="A57" s="288"/>
      <c r="B57" s="289"/>
      <c r="C57" s="20" t="s">
        <v>354</v>
      </c>
      <c r="D57" s="20" t="s">
        <v>118</v>
      </c>
      <c r="E57" s="165">
        <f t="shared" ref="E57:G58" si="19">SUM(E36,E51,E54)</f>
        <v>264.90999999999997</v>
      </c>
      <c r="F57" s="165">
        <f t="shared" si="19"/>
        <v>302.37</v>
      </c>
      <c r="G57" s="165">
        <f t="shared" si="19"/>
        <v>319.55000000000007</v>
      </c>
    </row>
    <row r="58" spans="1:7" x14ac:dyDescent="0.3">
      <c r="A58" s="288"/>
      <c r="B58" s="289"/>
      <c r="C58" s="161" t="s">
        <v>355</v>
      </c>
      <c r="D58" s="161" t="s">
        <v>118</v>
      </c>
      <c r="E58" s="171">
        <f t="shared" si="19"/>
        <v>760.77</v>
      </c>
      <c r="F58" s="171">
        <f t="shared" si="19"/>
        <v>1554.81</v>
      </c>
      <c r="G58" s="171">
        <f t="shared" si="19"/>
        <v>959.83</v>
      </c>
    </row>
  </sheetData>
  <autoFilter ref="A1:G58" xr:uid="{38E3C4F7-4780-47E0-9BA6-42BAC301D4ED}">
    <filterColumn colId="0" showButton="0"/>
  </autoFilter>
  <mergeCells count="23">
    <mergeCell ref="A11:A34"/>
    <mergeCell ref="B11:B13"/>
    <mergeCell ref="B14:B16"/>
    <mergeCell ref="B17:B19"/>
    <mergeCell ref="B20:B22"/>
    <mergeCell ref="B23:B25"/>
    <mergeCell ref="B26:B28"/>
    <mergeCell ref="B29:B31"/>
    <mergeCell ref="B32:B34"/>
    <mergeCell ref="A1:B1"/>
    <mergeCell ref="A2:A10"/>
    <mergeCell ref="B2:B4"/>
    <mergeCell ref="B5:B7"/>
    <mergeCell ref="B8:B10"/>
    <mergeCell ref="A35:A58"/>
    <mergeCell ref="B35:B37"/>
    <mergeCell ref="B38:B40"/>
    <mergeCell ref="B41:B43"/>
    <mergeCell ref="B44:B46"/>
    <mergeCell ref="B47:B49"/>
    <mergeCell ref="B50:B52"/>
    <mergeCell ref="B53:B55"/>
    <mergeCell ref="B56:B58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326C-D394-4A16-8F51-DAB523F51AC2}">
  <sheetPr>
    <tabColor theme="4" tint="0.79998168889431442"/>
  </sheetPr>
  <dimension ref="A1:L32"/>
  <sheetViews>
    <sheetView topLeftCell="B17" zoomScale="115" zoomScaleNormal="115" workbookViewId="0">
      <selection activeCell="J6" sqref="J6"/>
    </sheetView>
  </sheetViews>
  <sheetFormatPr defaultRowHeight="16.5" x14ac:dyDescent="0.3"/>
  <cols>
    <col min="8" max="8" width="34.875" bestFit="1" customWidth="1"/>
    <col min="9" max="9" width="10.875" bestFit="1" customWidth="1"/>
    <col min="10" max="10" width="20" customWidth="1"/>
    <col min="11" max="11" width="20.375" customWidth="1"/>
  </cols>
  <sheetData>
    <row r="1" spans="1:12" x14ac:dyDescent="0.3">
      <c r="A1" t="s">
        <v>292</v>
      </c>
      <c r="H1" t="s">
        <v>296</v>
      </c>
    </row>
    <row r="2" spans="1:12" ht="33" x14ac:dyDescent="0.3">
      <c r="H2" s="289" t="s">
        <v>295</v>
      </c>
      <c r="I2" s="289"/>
      <c r="J2" s="117" t="s">
        <v>299</v>
      </c>
      <c r="K2" s="117" t="s">
        <v>300</v>
      </c>
      <c r="L2" s="20" t="s">
        <v>301</v>
      </c>
    </row>
    <row r="3" spans="1:12" x14ac:dyDescent="0.3">
      <c r="H3" s="20" t="s">
        <v>67</v>
      </c>
      <c r="I3" s="21">
        <f>환경!G71</f>
        <v>165.13</v>
      </c>
      <c r="J3" s="28">
        <v>0</v>
      </c>
      <c r="K3" s="115">
        <f>I3-J3</f>
        <v>165.13</v>
      </c>
      <c r="L3" s="116">
        <f>K3/I3</f>
        <v>1</v>
      </c>
    </row>
    <row r="4" spans="1:12" x14ac:dyDescent="0.3">
      <c r="H4" s="20" t="s">
        <v>293</v>
      </c>
      <c r="I4" s="21">
        <f>환경!G69</f>
        <v>37536.980000000003</v>
      </c>
      <c r="J4" s="28">
        <v>0</v>
      </c>
      <c r="K4" s="115">
        <f t="shared" ref="K4:K6" si="0">I4-J4</f>
        <v>37536.980000000003</v>
      </c>
      <c r="L4" s="116">
        <f>K4/I4</f>
        <v>1</v>
      </c>
    </row>
    <row r="5" spans="1:12" x14ac:dyDescent="0.3">
      <c r="H5" s="20" t="s">
        <v>294</v>
      </c>
      <c r="I5" s="21">
        <f>환경!G70</f>
        <v>1366925.3670000001</v>
      </c>
      <c r="J5" s="28">
        <f>8875.245+1370.87+385.623</f>
        <v>10631.738000000001</v>
      </c>
      <c r="K5" s="115">
        <f t="shared" si="0"/>
        <v>1356293.6290000002</v>
      </c>
      <c r="L5" s="116">
        <f>K5/I5</f>
        <v>0.99222215180384465</v>
      </c>
    </row>
    <row r="6" spans="1:12" x14ac:dyDescent="0.3">
      <c r="H6" s="20" t="s">
        <v>56</v>
      </c>
      <c r="I6" s="115">
        <f>SUM(I3:I5)</f>
        <v>1404627.4770000002</v>
      </c>
      <c r="J6" s="115">
        <f>SUM(J3:J5)</f>
        <v>10631.738000000001</v>
      </c>
      <c r="K6" s="115">
        <f t="shared" si="0"/>
        <v>1393995.7390000003</v>
      </c>
      <c r="L6" s="116">
        <f>K6/I6</f>
        <v>0.99243091981746856</v>
      </c>
    </row>
    <row r="17" spans="1:8" s="113" customFormat="1" x14ac:dyDescent="0.3">
      <c r="A17" s="113" t="s">
        <v>293</v>
      </c>
    </row>
    <row r="18" spans="1:8" x14ac:dyDescent="0.3">
      <c r="A18" t="s">
        <v>297</v>
      </c>
      <c r="H18" t="s">
        <v>298</v>
      </c>
    </row>
    <row r="31" spans="1:8" s="113" customFormat="1" x14ac:dyDescent="0.3">
      <c r="A31" s="113" t="s">
        <v>294</v>
      </c>
    </row>
    <row r="32" spans="1:8" x14ac:dyDescent="0.3">
      <c r="H32" t="s">
        <v>298</v>
      </c>
    </row>
  </sheetData>
  <mergeCells count="1">
    <mergeCell ref="H2:I2"/>
  </mergeCells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작성가이드</vt:lpstr>
      <vt:lpstr>Data Contents</vt:lpstr>
      <vt:lpstr>경제</vt:lpstr>
      <vt:lpstr>환경</vt:lpstr>
      <vt:lpstr>사회</vt:lpstr>
      <vt:lpstr>지배구조</vt:lpstr>
      <vt:lpstr>폐기물</vt:lpstr>
      <vt:lpstr>scope 1 배출제한량 확인</vt:lpstr>
      <vt:lpstr>환경!Print_Area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KPIC123</dc:creator>
  <cp:lastModifiedBy>SDY</cp:lastModifiedBy>
  <cp:lastPrinted>2024-05-08T05:23:39Z</cp:lastPrinted>
  <dcterms:created xsi:type="dcterms:W3CDTF">2023-06-12T05:23:23Z</dcterms:created>
  <dcterms:modified xsi:type="dcterms:W3CDTF">2024-09-26T01:43:42Z</dcterms:modified>
</cp:coreProperties>
</file>